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sigov.si\usr\A-E\DerencinV11\Documents\datoteke VZOREC RDU\2024 popravljene\"/>
    </mc:Choice>
  </mc:AlternateContent>
  <xr:revisionPtr revIDLastSave="0" documentId="13_ncr:1_{4809B44D-CAAF-4E1D-9A82-29F88666A621}" xr6:coauthVersionLast="47" xr6:coauthVersionMax="47" xr10:uidLastSave="{00000000-0000-0000-0000-000000000000}"/>
  <workbookProtection workbookAlgorithmName="SHA-512" workbookHashValue="xHLetvYzB9JD3slyF4iHC7SmMGo8FCEY38p+/vrHpY7GWXlmv3xT7fQ6vM7vb6eEblI18jwmuic7Hlzu7meWAg==" workbookSaltValue="/2Dyp9RmXl7w7wjTY8ozBQ==" workbookSpinCount="100000" lockStructure="1"/>
  <bookViews>
    <workbookView xWindow="-120" yWindow="-120" windowWidth="29040" windowHeight="17640" xr2:uid="{00000000-000D-0000-FFFF-FFFF00000000}"/>
  </bookViews>
  <sheets>
    <sheet name="OSNOVNA PLAČA" sheetId="23" r:id="rId1"/>
    <sheet name="OBRAČUNANA OSNOVNA PLAČA" sheetId="24" r:id="rId2"/>
    <sheet name="1-6" sheetId="164" r:id="rId3"/>
    <sheet name="7-12" sheetId="167" r:id="rId4"/>
    <sheet name="LETNO OBVESTILO" sheetId="168" r:id="rId5"/>
    <sheet name="SEZNAM 1-6" sheetId="152" r:id="rId6"/>
    <sheet name="SEZNAM 7-12" sheetId="156" r:id="rId7"/>
  </sheets>
  <definedNames>
    <definedName name="_xlnm.Print_Area" localSheetId="1">'OBRAČUNANA OSNOVNA PLAČA'!$A$1:$K$60</definedName>
    <definedName name="_xlnm.Print_Area" localSheetId="0">'OSNOVNA PLAČA'!$A$1:$L$60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7" i="167" l="1"/>
  <c r="G8" i="156"/>
  <c r="G8" i="152"/>
  <c r="B17" i="168"/>
  <c r="H3" i="168"/>
  <c r="I3" i="168"/>
  <c r="B1" i="168"/>
  <c r="B20" i="168"/>
  <c r="Q67" i="164" l="1"/>
  <c r="E67" i="164"/>
  <c r="D3" i="167" l="1"/>
  <c r="E66" i="167"/>
  <c r="E66" i="164"/>
  <c r="C10" i="24" l="1"/>
  <c r="B1" i="167"/>
  <c r="B1" i="164"/>
  <c r="B16" i="164" l="1"/>
  <c r="A16" i="164"/>
  <c r="F60" i="23"/>
  <c r="E16" i="164" l="1"/>
  <c r="Q16" i="164"/>
  <c r="C16" i="164"/>
  <c r="D16" i="164"/>
  <c r="A17" i="167"/>
  <c r="A18" i="167"/>
  <c r="A19" i="167"/>
  <c r="A20" i="167"/>
  <c r="A21" i="167"/>
  <c r="A22" i="167"/>
  <c r="A23" i="167"/>
  <c r="A24" i="167"/>
  <c r="A25" i="167"/>
  <c r="A26" i="167"/>
  <c r="A27" i="167"/>
  <c r="A28" i="167"/>
  <c r="A29" i="167"/>
  <c r="A30" i="167"/>
  <c r="A31" i="167"/>
  <c r="A32" i="167"/>
  <c r="A33" i="167"/>
  <c r="A34" i="167"/>
  <c r="A35" i="167"/>
  <c r="A36" i="167"/>
  <c r="A37" i="167"/>
  <c r="A38" i="167"/>
  <c r="A39" i="167"/>
  <c r="A40" i="167"/>
  <c r="A41" i="167"/>
  <c r="A42" i="167"/>
  <c r="A43" i="167"/>
  <c r="A44" i="167"/>
  <c r="A45" i="167"/>
  <c r="A46" i="167"/>
  <c r="A47" i="167"/>
  <c r="A48" i="167"/>
  <c r="A49" i="167"/>
  <c r="A50" i="167"/>
  <c r="A51" i="167"/>
  <c r="A52" i="167"/>
  <c r="A53" i="167"/>
  <c r="A54" i="167"/>
  <c r="A55" i="167"/>
  <c r="A56" i="167"/>
  <c r="A57" i="167"/>
  <c r="A58" i="167"/>
  <c r="A59" i="167"/>
  <c r="A60" i="167"/>
  <c r="A61" i="167"/>
  <c r="A62" i="167"/>
  <c r="A63" i="167"/>
  <c r="A64" i="167"/>
  <c r="A65" i="167"/>
  <c r="A16" i="167"/>
  <c r="A17" i="164"/>
  <c r="A18" i="164"/>
  <c r="A19" i="164"/>
  <c r="A20" i="164"/>
  <c r="A21" i="164"/>
  <c r="A22" i="164"/>
  <c r="A23" i="164"/>
  <c r="A24" i="164"/>
  <c r="A25" i="164"/>
  <c r="A26" i="164"/>
  <c r="A27" i="164"/>
  <c r="A28" i="164"/>
  <c r="A29" i="164"/>
  <c r="A30" i="164"/>
  <c r="A31" i="164"/>
  <c r="A32" i="164"/>
  <c r="A33" i="164"/>
  <c r="A34" i="164"/>
  <c r="A35" i="164"/>
  <c r="A36" i="164"/>
  <c r="A37" i="164"/>
  <c r="A38" i="164"/>
  <c r="A39" i="164"/>
  <c r="A40" i="164"/>
  <c r="A41" i="164"/>
  <c r="A42" i="164"/>
  <c r="A43" i="164"/>
  <c r="A44" i="164"/>
  <c r="A45" i="164"/>
  <c r="A46" i="164"/>
  <c r="A47" i="164"/>
  <c r="A48" i="164"/>
  <c r="A49" i="164"/>
  <c r="A50" i="164"/>
  <c r="A51" i="164"/>
  <c r="A52" i="164"/>
  <c r="A53" i="164"/>
  <c r="A54" i="164"/>
  <c r="A55" i="164"/>
  <c r="A56" i="164"/>
  <c r="A57" i="164"/>
  <c r="A58" i="164"/>
  <c r="A59" i="164"/>
  <c r="A60" i="164"/>
  <c r="A61" i="164"/>
  <c r="A62" i="164"/>
  <c r="A63" i="164"/>
  <c r="A64" i="164"/>
  <c r="A65" i="16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10" i="24"/>
  <c r="B17" i="164"/>
  <c r="B18" i="164"/>
  <c r="B19" i="164"/>
  <c r="B20" i="164"/>
  <c r="B21" i="164"/>
  <c r="B22" i="164"/>
  <c r="B23" i="164"/>
  <c r="B24" i="164"/>
  <c r="B25" i="164"/>
  <c r="B26" i="164"/>
  <c r="B27" i="164"/>
  <c r="B28" i="164"/>
  <c r="B29" i="164"/>
  <c r="B30" i="164"/>
  <c r="B31" i="164"/>
  <c r="B32" i="164"/>
  <c r="B33" i="164"/>
  <c r="B34" i="164"/>
  <c r="B35" i="164"/>
  <c r="B36" i="164"/>
  <c r="B37" i="164"/>
  <c r="B38" i="164"/>
  <c r="B39" i="164"/>
  <c r="B40" i="164"/>
  <c r="B41" i="164"/>
  <c r="B42" i="164"/>
  <c r="B43" i="164"/>
  <c r="B44" i="164"/>
  <c r="B45" i="164"/>
  <c r="B46" i="164"/>
  <c r="B47" i="164"/>
  <c r="B48" i="164"/>
  <c r="B49" i="164"/>
  <c r="B50" i="164"/>
  <c r="B51" i="164"/>
  <c r="B52" i="164"/>
  <c r="B53" i="164"/>
  <c r="B54" i="164"/>
  <c r="B55" i="164"/>
  <c r="B56" i="164"/>
  <c r="B57" i="164"/>
  <c r="B58" i="164"/>
  <c r="B59" i="164"/>
  <c r="B60" i="164"/>
  <c r="B61" i="164"/>
  <c r="B62" i="164"/>
  <c r="B63" i="164"/>
  <c r="B64" i="164"/>
  <c r="B65" i="164"/>
  <c r="E63" i="164" l="1"/>
  <c r="C63" i="164"/>
  <c r="D63" i="164"/>
  <c r="E59" i="164"/>
  <c r="D59" i="164"/>
  <c r="C59" i="164"/>
  <c r="E55" i="164"/>
  <c r="D55" i="164"/>
  <c r="C55" i="164"/>
  <c r="E51" i="164"/>
  <c r="D51" i="164"/>
  <c r="C51" i="164"/>
  <c r="E47" i="164"/>
  <c r="D47" i="164"/>
  <c r="C47" i="164"/>
  <c r="E43" i="164"/>
  <c r="D43" i="164"/>
  <c r="C43" i="164"/>
  <c r="E39" i="164"/>
  <c r="D39" i="164"/>
  <c r="C39" i="164"/>
  <c r="E35" i="164"/>
  <c r="D35" i="164"/>
  <c r="C35" i="164"/>
  <c r="E31" i="164"/>
  <c r="D31" i="164"/>
  <c r="C31" i="164"/>
  <c r="E27" i="164"/>
  <c r="D27" i="164"/>
  <c r="C27" i="164"/>
  <c r="E23" i="164"/>
  <c r="D23" i="164"/>
  <c r="C23" i="164"/>
  <c r="E19" i="164"/>
  <c r="D19" i="164"/>
  <c r="C19" i="164"/>
  <c r="E62" i="164"/>
  <c r="D62" i="164"/>
  <c r="C62" i="164"/>
  <c r="E58" i="164"/>
  <c r="D58" i="164"/>
  <c r="C58" i="164"/>
  <c r="E54" i="164"/>
  <c r="D54" i="164"/>
  <c r="C54" i="164"/>
  <c r="E50" i="164"/>
  <c r="D50" i="164"/>
  <c r="C50" i="164"/>
  <c r="E46" i="164"/>
  <c r="D46" i="164"/>
  <c r="C46" i="164"/>
  <c r="E42" i="164"/>
  <c r="D42" i="164"/>
  <c r="C42" i="164"/>
  <c r="E38" i="164"/>
  <c r="D38" i="164"/>
  <c r="C38" i="164"/>
  <c r="E34" i="164"/>
  <c r="D34" i="164"/>
  <c r="C34" i="164"/>
  <c r="E30" i="164"/>
  <c r="D30" i="164"/>
  <c r="C30" i="164"/>
  <c r="E26" i="164"/>
  <c r="D26" i="164"/>
  <c r="C26" i="164"/>
  <c r="E22" i="164"/>
  <c r="D22" i="164"/>
  <c r="C22" i="164"/>
  <c r="E18" i="164"/>
  <c r="D18" i="164"/>
  <c r="C18" i="164"/>
  <c r="E65" i="164"/>
  <c r="D65" i="164"/>
  <c r="C65" i="164"/>
  <c r="E61" i="164"/>
  <c r="D61" i="164"/>
  <c r="C61" i="164"/>
  <c r="E57" i="164"/>
  <c r="D57" i="164"/>
  <c r="C57" i="164"/>
  <c r="E53" i="164"/>
  <c r="D53" i="164"/>
  <c r="C53" i="164"/>
  <c r="E49" i="164"/>
  <c r="D49" i="164"/>
  <c r="C49" i="164"/>
  <c r="E45" i="164"/>
  <c r="D45" i="164"/>
  <c r="C45" i="164"/>
  <c r="E41" i="164"/>
  <c r="D41" i="164"/>
  <c r="C41" i="164"/>
  <c r="E37" i="164"/>
  <c r="D37" i="164"/>
  <c r="C37" i="164"/>
  <c r="E33" i="164"/>
  <c r="D33" i="164"/>
  <c r="C33" i="164"/>
  <c r="E29" i="164"/>
  <c r="D29" i="164"/>
  <c r="C29" i="164"/>
  <c r="E25" i="164"/>
  <c r="D25" i="164"/>
  <c r="C25" i="164"/>
  <c r="E21" i="164"/>
  <c r="D21" i="164"/>
  <c r="C21" i="164"/>
  <c r="E17" i="164"/>
  <c r="D17" i="164"/>
  <c r="C17" i="164"/>
  <c r="E64" i="164"/>
  <c r="D64" i="164"/>
  <c r="C64" i="164"/>
  <c r="E60" i="164"/>
  <c r="D60" i="164"/>
  <c r="C60" i="164"/>
  <c r="E56" i="164"/>
  <c r="D56" i="164"/>
  <c r="C56" i="164"/>
  <c r="E52" i="164"/>
  <c r="D52" i="164"/>
  <c r="C52" i="164"/>
  <c r="E48" i="164"/>
  <c r="D48" i="164"/>
  <c r="C48" i="164"/>
  <c r="E44" i="164"/>
  <c r="D44" i="164"/>
  <c r="C44" i="164"/>
  <c r="E40" i="164"/>
  <c r="D40" i="164"/>
  <c r="C40" i="164"/>
  <c r="E36" i="164"/>
  <c r="D36" i="164"/>
  <c r="C36" i="164"/>
  <c r="E32" i="164"/>
  <c r="D32" i="164"/>
  <c r="C32" i="164"/>
  <c r="E28" i="164"/>
  <c r="D28" i="164"/>
  <c r="C28" i="164"/>
  <c r="E24" i="164"/>
  <c r="D24" i="164"/>
  <c r="C24" i="164"/>
  <c r="E20" i="164"/>
  <c r="D20" i="164"/>
  <c r="C20" i="164"/>
  <c r="D5" i="167"/>
  <c r="D5" i="164"/>
  <c r="D4" i="167"/>
  <c r="D4" i="164"/>
  <c r="D3" i="164"/>
  <c r="C5" i="24"/>
  <c r="C4" i="24"/>
  <c r="C3" i="24"/>
  <c r="B10" i="24"/>
  <c r="H6" i="168" l="1"/>
  <c r="G6" i="168"/>
  <c r="F6" i="168"/>
  <c r="Y16" i="168"/>
  <c r="V16" i="168" s="1"/>
  <c r="Y17" i="168"/>
  <c r="V17" i="168" s="1"/>
  <c r="Y18" i="168"/>
  <c r="V18" i="168" s="1"/>
  <c r="Y19" i="168"/>
  <c r="V19" i="168" s="1"/>
  <c r="Y20" i="168"/>
  <c r="V20" i="168" s="1"/>
  <c r="Y21" i="168"/>
  <c r="V21" i="168" s="1"/>
  <c r="Y22" i="168"/>
  <c r="V22" i="168" s="1"/>
  <c r="Y23" i="168"/>
  <c r="V23" i="168" s="1"/>
  <c r="Y24" i="168"/>
  <c r="V24" i="168" s="1"/>
  <c r="Y25" i="168"/>
  <c r="V25" i="168" s="1"/>
  <c r="Y26" i="168"/>
  <c r="V26" i="168" s="1"/>
  <c r="Y27" i="168"/>
  <c r="V27" i="168" s="1"/>
  <c r="Y28" i="168"/>
  <c r="V28" i="168" s="1"/>
  <c r="Y29" i="168"/>
  <c r="V29" i="168" s="1"/>
  <c r="Y30" i="168"/>
  <c r="V30" i="168" s="1"/>
  <c r="Y31" i="168"/>
  <c r="V31" i="168" s="1"/>
  <c r="Y32" i="168"/>
  <c r="V32" i="168" s="1"/>
  <c r="Y33" i="168"/>
  <c r="V33" i="168" s="1"/>
  <c r="Y34" i="168"/>
  <c r="V34" i="168" s="1"/>
  <c r="Y35" i="168"/>
  <c r="V35" i="168" s="1"/>
  <c r="Y36" i="168"/>
  <c r="V36" i="168" s="1"/>
  <c r="Y37" i="168"/>
  <c r="V37" i="168" s="1"/>
  <c r="Y38" i="168"/>
  <c r="V38" i="168" s="1"/>
  <c r="Y39" i="168"/>
  <c r="V39" i="168" s="1"/>
  <c r="Y40" i="168"/>
  <c r="V40" i="168" s="1"/>
  <c r="Y41" i="168"/>
  <c r="V41" i="168" s="1"/>
  <c r="Y42" i="168"/>
  <c r="V42" i="168" s="1"/>
  <c r="Y43" i="168"/>
  <c r="V43" i="168" s="1"/>
  <c r="Y44" i="168"/>
  <c r="V44" i="168" s="1"/>
  <c r="Y45" i="168"/>
  <c r="V45" i="168" s="1"/>
  <c r="Y46" i="168"/>
  <c r="V46" i="168" s="1"/>
  <c r="Y47" i="168"/>
  <c r="V47" i="168" s="1"/>
  <c r="Y48" i="168"/>
  <c r="V48" i="168" s="1"/>
  <c r="Y49" i="168"/>
  <c r="V49" i="168" s="1"/>
  <c r="Y50" i="168"/>
  <c r="V50" i="168" s="1"/>
  <c r="Y51" i="168"/>
  <c r="V51" i="168" s="1"/>
  <c r="Y52" i="168"/>
  <c r="V52" i="168" s="1"/>
  <c r="Y53" i="168"/>
  <c r="V53" i="168" s="1"/>
  <c r="Y54" i="168"/>
  <c r="V54" i="168" s="1"/>
  <c r="Y55" i="168"/>
  <c r="V55" i="168" s="1"/>
  <c r="Y56" i="168"/>
  <c r="V56" i="168" s="1"/>
  <c r="Y57" i="168"/>
  <c r="V57" i="168" s="1"/>
  <c r="Y58" i="168"/>
  <c r="V58" i="168" s="1"/>
  <c r="Y59" i="168"/>
  <c r="V59" i="168" s="1"/>
  <c r="Y60" i="168"/>
  <c r="V60" i="168" s="1"/>
  <c r="Y61" i="168"/>
  <c r="V61" i="168" s="1"/>
  <c r="Y62" i="168"/>
  <c r="V62" i="168" s="1"/>
  <c r="Y63" i="168"/>
  <c r="V63" i="168" s="1"/>
  <c r="Y64" i="168"/>
  <c r="V64" i="168" s="1"/>
  <c r="Y65" i="168"/>
  <c r="V65" i="168" s="1"/>
  <c r="G58" i="156" l="1"/>
  <c r="G58" i="152"/>
  <c r="G56" i="156"/>
  <c r="G56" i="152"/>
  <c r="G52" i="156"/>
  <c r="G52" i="152"/>
  <c r="G48" i="156"/>
  <c r="G48" i="152"/>
  <c r="G44" i="156"/>
  <c r="G44" i="152"/>
  <c r="G40" i="156"/>
  <c r="G40" i="152"/>
  <c r="G36" i="156"/>
  <c r="G36" i="152"/>
  <c r="G32" i="156"/>
  <c r="G32" i="152"/>
  <c r="G28" i="156"/>
  <c r="G28" i="152"/>
  <c r="G24" i="156"/>
  <c r="G24" i="152"/>
  <c r="G20" i="156"/>
  <c r="G20" i="152"/>
  <c r="G16" i="156"/>
  <c r="G16" i="152"/>
  <c r="G12" i="156"/>
  <c r="G12" i="152"/>
  <c r="G59" i="156"/>
  <c r="G59" i="152"/>
  <c r="G55" i="156"/>
  <c r="G55" i="152"/>
  <c r="G51" i="156"/>
  <c r="G51" i="152"/>
  <c r="G47" i="156"/>
  <c r="G47" i="152"/>
  <c r="G43" i="156"/>
  <c r="G43" i="152"/>
  <c r="G39" i="156"/>
  <c r="G39" i="152"/>
  <c r="G35" i="156"/>
  <c r="G35" i="152"/>
  <c r="G31" i="156"/>
  <c r="G31" i="152"/>
  <c r="G27" i="156"/>
  <c r="G27" i="152"/>
  <c r="G23" i="156"/>
  <c r="G23" i="152"/>
  <c r="G19" i="156"/>
  <c r="G19" i="152"/>
  <c r="G15" i="156"/>
  <c r="G15" i="152"/>
  <c r="G11" i="156"/>
  <c r="G11" i="152"/>
  <c r="G54" i="156"/>
  <c r="G54" i="152"/>
  <c r="G50" i="156"/>
  <c r="G50" i="152"/>
  <c r="G46" i="156"/>
  <c r="G46" i="152"/>
  <c r="G42" i="156"/>
  <c r="G42" i="152"/>
  <c r="G38" i="156"/>
  <c r="G38" i="152"/>
  <c r="G34" i="156"/>
  <c r="G34" i="152"/>
  <c r="G30" i="156"/>
  <c r="G30" i="152"/>
  <c r="G26" i="156"/>
  <c r="G26" i="152"/>
  <c r="G22" i="156"/>
  <c r="G22" i="152"/>
  <c r="G18" i="156"/>
  <c r="G18" i="152"/>
  <c r="G14" i="156"/>
  <c r="G14" i="152"/>
  <c r="G10" i="156"/>
  <c r="G10" i="152"/>
  <c r="G57" i="156"/>
  <c r="G57" i="152"/>
  <c r="G53" i="156"/>
  <c r="G53" i="152"/>
  <c r="G49" i="156"/>
  <c r="G49" i="152"/>
  <c r="G45" i="156"/>
  <c r="G45" i="152"/>
  <c r="G41" i="156"/>
  <c r="G41" i="152"/>
  <c r="G37" i="156"/>
  <c r="G37" i="152"/>
  <c r="G33" i="156"/>
  <c r="G33" i="152"/>
  <c r="G29" i="156"/>
  <c r="G29" i="152"/>
  <c r="G25" i="156"/>
  <c r="G25" i="152"/>
  <c r="G21" i="156"/>
  <c r="G21" i="152"/>
  <c r="G17" i="156"/>
  <c r="G17" i="152"/>
  <c r="G13" i="156"/>
  <c r="G13" i="152"/>
  <c r="AD15" i="168"/>
  <c r="I4" i="168"/>
  <c r="I11" i="168" s="1"/>
  <c r="AM67" i="167"/>
  <c r="AL67" i="167"/>
  <c r="AD67" i="167"/>
  <c r="AB67" i="167"/>
  <c r="AG67" i="167" s="1"/>
  <c r="AA67" i="167"/>
  <c r="AL66" i="167"/>
  <c r="AG66" i="167"/>
  <c r="AD66" i="167"/>
  <c r="AA66" i="167"/>
  <c r="AA65" i="167"/>
  <c r="AA64" i="167"/>
  <c r="AA63" i="167"/>
  <c r="AA62" i="167"/>
  <c r="AA61" i="167"/>
  <c r="AA60" i="167"/>
  <c r="AA59" i="167"/>
  <c r="AA58" i="167"/>
  <c r="AA57" i="167"/>
  <c r="AA56" i="167"/>
  <c r="AA55" i="167"/>
  <c r="AA54" i="167"/>
  <c r="AA53" i="167"/>
  <c r="AA52" i="167"/>
  <c r="AA51" i="167"/>
  <c r="AA50" i="167"/>
  <c r="AA49" i="167"/>
  <c r="AA48" i="167"/>
  <c r="AA47" i="167"/>
  <c r="AA46" i="167"/>
  <c r="AA45" i="167"/>
  <c r="AA44" i="167"/>
  <c r="AA43" i="167"/>
  <c r="AA42" i="167"/>
  <c r="AA41" i="167"/>
  <c r="AA40" i="167"/>
  <c r="AA39" i="167"/>
  <c r="AA38" i="167"/>
  <c r="AA37" i="167"/>
  <c r="AA36" i="167"/>
  <c r="AA35" i="167"/>
  <c r="AA34" i="167"/>
  <c r="AA33" i="167"/>
  <c r="AA32" i="167"/>
  <c r="AA31" i="167"/>
  <c r="AA30" i="167"/>
  <c r="AA29" i="167"/>
  <c r="AA28" i="167"/>
  <c r="AA27" i="167"/>
  <c r="AA26" i="167"/>
  <c r="AA25" i="167"/>
  <c r="AA24" i="167"/>
  <c r="AA23" i="167"/>
  <c r="AA22" i="167"/>
  <c r="AA21" i="167"/>
  <c r="K21" i="167"/>
  <c r="AA20" i="167"/>
  <c r="AS19" i="167"/>
  <c r="AP19" i="167"/>
  <c r="AA19" i="167"/>
  <c r="AS18" i="167"/>
  <c r="AP18" i="167"/>
  <c r="AA18" i="167"/>
  <c r="AS17" i="167"/>
  <c r="AP17" i="167"/>
  <c r="AA17" i="167"/>
  <c r="K17" i="167"/>
  <c r="AS16" i="167"/>
  <c r="AP16" i="167"/>
  <c r="AA16" i="167"/>
  <c r="AS15" i="167"/>
  <c r="AP15" i="167"/>
  <c r="AC15" i="167"/>
  <c r="AB15" i="167"/>
  <c r="AS14" i="167"/>
  <c r="AP14" i="167"/>
  <c r="AS13" i="167"/>
  <c r="AP13" i="167"/>
  <c r="AS12" i="167"/>
  <c r="AP12" i="167"/>
  <c r="AK12" i="167"/>
  <c r="AJ12" i="167"/>
  <c r="AC12" i="167"/>
  <c r="AB12" i="167"/>
  <c r="AS11" i="167"/>
  <c r="AP11" i="167"/>
  <c r="AS10" i="167"/>
  <c r="AP10" i="167"/>
  <c r="AS9" i="167"/>
  <c r="AP9" i="167"/>
  <c r="AS8" i="167"/>
  <c r="AP8" i="167"/>
  <c r="AS7" i="167"/>
  <c r="AP7" i="167"/>
  <c r="AS6" i="167"/>
  <c r="AP6" i="167"/>
  <c r="AI6" i="167"/>
  <c r="AS5" i="167"/>
  <c r="AP5" i="167"/>
  <c r="AI5" i="167"/>
  <c r="AS4" i="167"/>
  <c r="AP4" i="167"/>
  <c r="AS3" i="167"/>
  <c r="AP3" i="167"/>
  <c r="AS2" i="167"/>
  <c r="AN1" i="167"/>
  <c r="AN5" i="167" s="1"/>
  <c r="AM67" i="164"/>
  <c r="AL67" i="164"/>
  <c r="AD67" i="164"/>
  <c r="AB67" i="164"/>
  <c r="AG67" i="164" s="1"/>
  <c r="AA67" i="164"/>
  <c r="AL66" i="164"/>
  <c r="AG66" i="164"/>
  <c r="AD66" i="164"/>
  <c r="AA66" i="164"/>
  <c r="AA65" i="164"/>
  <c r="K65" i="164"/>
  <c r="AA64" i="164"/>
  <c r="K64" i="164"/>
  <c r="AA63" i="164"/>
  <c r="K63" i="164"/>
  <c r="AA62" i="164"/>
  <c r="K62" i="164"/>
  <c r="AA61" i="164"/>
  <c r="K61" i="164"/>
  <c r="AA60" i="164"/>
  <c r="K60" i="164"/>
  <c r="AA59" i="164"/>
  <c r="K59" i="164"/>
  <c r="AA58" i="164"/>
  <c r="K58" i="164"/>
  <c r="AA57" i="164"/>
  <c r="K57" i="164"/>
  <c r="AA56" i="164"/>
  <c r="K56" i="164"/>
  <c r="AA55" i="164"/>
  <c r="K55" i="164"/>
  <c r="AA54" i="164"/>
  <c r="K54" i="164"/>
  <c r="AA53" i="164"/>
  <c r="K53" i="164"/>
  <c r="AA52" i="164"/>
  <c r="K52" i="164"/>
  <c r="AA51" i="164"/>
  <c r="K51" i="164"/>
  <c r="AA50" i="164"/>
  <c r="K50" i="164"/>
  <c r="AA49" i="164"/>
  <c r="K49" i="164"/>
  <c r="AA48" i="164"/>
  <c r="K48" i="164"/>
  <c r="AA47" i="164"/>
  <c r="K47" i="164"/>
  <c r="AA46" i="164"/>
  <c r="K46" i="164"/>
  <c r="AA45" i="164"/>
  <c r="K45" i="164"/>
  <c r="AA44" i="164"/>
  <c r="K44" i="164"/>
  <c r="AA43" i="164"/>
  <c r="K43" i="164"/>
  <c r="AA42" i="164"/>
  <c r="K42" i="164"/>
  <c r="AA41" i="164"/>
  <c r="K41" i="164"/>
  <c r="AA40" i="164"/>
  <c r="K40" i="164"/>
  <c r="AA39" i="164"/>
  <c r="K39" i="164"/>
  <c r="AA38" i="164"/>
  <c r="K38" i="164"/>
  <c r="AA37" i="164"/>
  <c r="K37" i="164"/>
  <c r="AA36" i="164"/>
  <c r="K36" i="164"/>
  <c r="AA35" i="164"/>
  <c r="K35" i="164"/>
  <c r="AA34" i="164"/>
  <c r="K34" i="164"/>
  <c r="AA33" i="164"/>
  <c r="K33" i="164"/>
  <c r="AA32" i="164"/>
  <c r="K32" i="164"/>
  <c r="AA31" i="164"/>
  <c r="K31" i="164"/>
  <c r="AA30" i="164"/>
  <c r="K30" i="164"/>
  <c r="AA29" i="164"/>
  <c r="K29" i="164"/>
  <c r="AA28" i="164"/>
  <c r="K28" i="164"/>
  <c r="AA27" i="164"/>
  <c r="K27" i="164"/>
  <c r="AA26" i="164"/>
  <c r="K26" i="164"/>
  <c r="AA25" i="164"/>
  <c r="K25" i="164"/>
  <c r="AA24" i="164"/>
  <c r="K24" i="164"/>
  <c r="AA23" i="164"/>
  <c r="K23" i="164"/>
  <c r="AA22" i="164"/>
  <c r="K22" i="164"/>
  <c r="AA21" i="164"/>
  <c r="K21" i="164"/>
  <c r="AA20" i="164"/>
  <c r="K20" i="164"/>
  <c r="AS19" i="164"/>
  <c r="AP19" i="164"/>
  <c r="AA19" i="164"/>
  <c r="K19" i="164"/>
  <c r="AS18" i="164"/>
  <c r="AP18" i="164"/>
  <c r="AA18" i="164"/>
  <c r="K18" i="164"/>
  <c r="AS17" i="164"/>
  <c r="AP17" i="164"/>
  <c r="AA17" i="164"/>
  <c r="K17" i="164"/>
  <c r="AS16" i="164"/>
  <c r="AP16" i="164"/>
  <c r="AA16" i="164"/>
  <c r="K16" i="164"/>
  <c r="AS15" i="164"/>
  <c r="AP15" i="164"/>
  <c r="AC15" i="164"/>
  <c r="AB15" i="164"/>
  <c r="AS14" i="164"/>
  <c r="AP14" i="164"/>
  <c r="AS13" i="164"/>
  <c r="AP13" i="164"/>
  <c r="AS12" i="164"/>
  <c r="AP12" i="164"/>
  <c r="AK12" i="164"/>
  <c r="AJ12" i="164"/>
  <c r="AC12" i="164"/>
  <c r="AB12" i="164"/>
  <c r="AS11" i="164"/>
  <c r="AP11" i="164"/>
  <c r="AS10" i="164"/>
  <c r="AP10" i="164"/>
  <c r="AS9" i="164"/>
  <c r="AP9" i="164"/>
  <c r="AS8" i="164"/>
  <c r="AP8" i="164"/>
  <c r="AS7" i="164"/>
  <c r="AP7" i="164"/>
  <c r="AS6" i="164"/>
  <c r="AP6" i="164"/>
  <c r="AI6" i="164"/>
  <c r="AS5" i="164"/>
  <c r="AP5" i="164"/>
  <c r="AI5" i="164"/>
  <c r="AS4" i="164"/>
  <c r="AP4" i="164"/>
  <c r="AS3" i="164"/>
  <c r="AP3" i="164"/>
  <c r="AS2" i="164"/>
  <c r="AN1" i="164"/>
  <c r="AN3" i="164" s="1"/>
  <c r="B16" i="167"/>
  <c r="E16" i="167" l="1"/>
  <c r="D16" i="167"/>
  <c r="C16" i="167"/>
  <c r="L16" i="164"/>
  <c r="M16" i="164" s="1"/>
  <c r="I10" i="152"/>
  <c r="E12" i="168"/>
  <c r="G12" i="168"/>
  <c r="D12" i="168"/>
  <c r="C12" i="168"/>
  <c r="F12" i="168"/>
  <c r="F13" i="168"/>
  <c r="E13" i="168"/>
  <c r="D13" i="168"/>
  <c r="G13" i="168"/>
  <c r="C13" i="168"/>
  <c r="AN2" i="167"/>
  <c r="AN3" i="167"/>
  <c r="AN4" i="167"/>
  <c r="AC67" i="164"/>
  <c r="AB65" i="164"/>
  <c r="AC62" i="164"/>
  <c r="AB61" i="164"/>
  <c r="AC58" i="164"/>
  <c r="AB57" i="164"/>
  <c r="AC54" i="164"/>
  <c r="AB53" i="164"/>
  <c r="AC50" i="164"/>
  <c r="AB49" i="164"/>
  <c r="AC46" i="164"/>
  <c r="AB45" i="164"/>
  <c r="AC42" i="164"/>
  <c r="AB41" i="164"/>
  <c r="AC38" i="164"/>
  <c r="AB37" i="164"/>
  <c r="AC34" i="164"/>
  <c r="AB33" i="164"/>
  <c r="AC30" i="164"/>
  <c r="AB29" i="164"/>
  <c r="AC26" i="164"/>
  <c r="AB25" i="164"/>
  <c r="AC64" i="164"/>
  <c r="AB63" i="164"/>
  <c r="AC60" i="164"/>
  <c r="AB59" i="164"/>
  <c r="AC56" i="164"/>
  <c r="AB55" i="164"/>
  <c r="AC52" i="164"/>
  <c r="AB51" i="164"/>
  <c r="AC48" i="164"/>
  <c r="AB47" i="164"/>
  <c r="AC44" i="164"/>
  <c r="AB43" i="164"/>
  <c r="AC40" i="164"/>
  <c r="AB39" i="164"/>
  <c r="AC36" i="164"/>
  <c r="AB35" i="164"/>
  <c r="AC32" i="164"/>
  <c r="AB31" i="164"/>
  <c r="AC28" i="164"/>
  <c r="AB27" i="164"/>
  <c r="AC24" i="164"/>
  <c r="AB23" i="164"/>
  <c r="AC21" i="164"/>
  <c r="AB20" i="164"/>
  <c r="AC17" i="164"/>
  <c r="AB16" i="164"/>
  <c r="AB64" i="164"/>
  <c r="AB56" i="164"/>
  <c r="AB52" i="164"/>
  <c r="AB46" i="164"/>
  <c r="AB42" i="164"/>
  <c r="AB40" i="164"/>
  <c r="AB32" i="164"/>
  <c r="AB30" i="164"/>
  <c r="AB24" i="164"/>
  <c r="AC18" i="164"/>
  <c r="AC65" i="164"/>
  <c r="AC61" i="164"/>
  <c r="AC57" i="164"/>
  <c r="AC53" i="164"/>
  <c r="AC49" i="164"/>
  <c r="AC45" i="164"/>
  <c r="AC41" i="164"/>
  <c r="AC37" i="164"/>
  <c r="AC33" i="164"/>
  <c r="AC29" i="164"/>
  <c r="AC25" i="164"/>
  <c r="AB22" i="164"/>
  <c r="AC63" i="164"/>
  <c r="AC59" i="164"/>
  <c r="AC55" i="164"/>
  <c r="AC51" i="164"/>
  <c r="AC47" i="164"/>
  <c r="AC43" i="164"/>
  <c r="AC39" i="164"/>
  <c r="AC35" i="164"/>
  <c r="AC31" i="164"/>
  <c r="AC27" i="164"/>
  <c r="AC23" i="164"/>
  <c r="AC20" i="164"/>
  <c r="AB19" i="164"/>
  <c r="AC16" i="164"/>
  <c r="AB62" i="164"/>
  <c r="AB60" i="164"/>
  <c r="AB58" i="164"/>
  <c r="AB54" i="164"/>
  <c r="AB50" i="164"/>
  <c r="AB48" i="164"/>
  <c r="AB44" i="164"/>
  <c r="AB38" i="164"/>
  <c r="AB36" i="164"/>
  <c r="AB34" i="164"/>
  <c r="AB28" i="164"/>
  <c r="AB26" i="164"/>
  <c r="AC22" i="164"/>
  <c r="AB21" i="164"/>
  <c r="AB17" i="164"/>
  <c r="AB18" i="164"/>
  <c r="AC19" i="164"/>
  <c r="AN2" i="164"/>
  <c r="AN5" i="164"/>
  <c r="AN4" i="164"/>
  <c r="AI27" i="164" l="1"/>
  <c r="AI43" i="164"/>
  <c r="AI59" i="164"/>
  <c r="AI37" i="164"/>
  <c r="AI53" i="164"/>
  <c r="K63" i="167"/>
  <c r="K47" i="167"/>
  <c r="K31" i="167"/>
  <c r="K57" i="167"/>
  <c r="K41" i="167"/>
  <c r="K25" i="167"/>
  <c r="K59" i="167"/>
  <c r="K43" i="167"/>
  <c r="K27" i="167"/>
  <c r="K53" i="167"/>
  <c r="K37" i="167"/>
  <c r="K55" i="167"/>
  <c r="K39" i="167"/>
  <c r="K23" i="167"/>
  <c r="K65" i="167"/>
  <c r="K49" i="167"/>
  <c r="K33" i="167"/>
  <c r="K19" i="167"/>
  <c r="K51" i="167"/>
  <c r="K35" i="167"/>
  <c r="K61" i="167"/>
  <c r="K45" i="167"/>
  <c r="K29" i="167"/>
  <c r="H12" i="168" l="1"/>
  <c r="AC67" i="167"/>
  <c r="AC65" i="167"/>
  <c r="AB64" i="167"/>
  <c r="AC61" i="167"/>
  <c r="AB60" i="167"/>
  <c r="AC57" i="167"/>
  <c r="AB56" i="167"/>
  <c r="AC53" i="167"/>
  <c r="AB52" i="167"/>
  <c r="AC49" i="167"/>
  <c r="AB48" i="167"/>
  <c r="AC45" i="167"/>
  <c r="AB44" i="167"/>
  <c r="AC41" i="167"/>
  <c r="AB40" i="167"/>
  <c r="AC37" i="167"/>
  <c r="AB36" i="167"/>
  <c r="AC33" i="167"/>
  <c r="AB32" i="167"/>
  <c r="AC29" i="167"/>
  <c r="AB28" i="167"/>
  <c r="AC25" i="167"/>
  <c r="AB24" i="167"/>
  <c r="AC21" i="167"/>
  <c r="AB20" i="167"/>
  <c r="AC17" i="167"/>
  <c r="AB16" i="167"/>
  <c r="AC63" i="167"/>
  <c r="AB62" i="167"/>
  <c r="AC59" i="167"/>
  <c r="AB58" i="167"/>
  <c r="AC55" i="167"/>
  <c r="AB54" i="167"/>
  <c r="AC51" i="167"/>
  <c r="AB50" i="167"/>
  <c r="AC47" i="167"/>
  <c r="AB46" i="167"/>
  <c r="AC43" i="167"/>
  <c r="AB42" i="167"/>
  <c r="AC39" i="167"/>
  <c r="AB38" i="167"/>
  <c r="AC35" i="167"/>
  <c r="AB34" i="167"/>
  <c r="AC31" i="167"/>
  <c r="AB30" i="167"/>
  <c r="AC27" i="167"/>
  <c r="AB26" i="167"/>
  <c r="AC23" i="167"/>
  <c r="AB22" i="167"/>
  <c r="AC19" i="167"/>
  <c r="AB18" i="167"/>
  <c r="AC64" i="167"/>
  <c r="AC60" i="167"/>
  <c r="AC56" i="167"/>
  <c r="AC52" i="167"/>
  <c r="AC48" i="167"/>
  <c r="AC44" i="167"/>
  <c r="AC40" i="167"/>
  <c r="AC36" i="167"/>
  <c r="AC32" i="167"/>
  <c r="AC28" i="167"/>
  <c r="AC24" i="167"/>
  <c r="AC20" i="167"/>
  <c r="AB19" i="167"/>
  <c r="AC18" i="167"/>
  <c r="AB17" i="167"/>
  <c r="AC16" i="167"/>
  <c r="AB63" i="167"/>
  <c r="AB59" i="167"/>
  <c r="AB55" i="167"/>
  <c r="AB51" i="167"/>
  <c r="AB47" i="167"/>
  <c r="AB43" i="167"/>
  <c r="AB39" i="167"/>
  <c r="AB35" i="167"/>
  <c r="AB31" i="167"/>
  <c r="AB27" i="167"/>
  <c r="AB23" i="167"/>
  <c r="AC62" i="167"/>
  <c r="AC58" i="167"/>
  <c r="AC54" i="167"/>
  <c r="AC50" i="167"/>
  <c r="AC46" i="167"/>
  <c r="AC42" i="167"/>
  <c r="AC38" i="167"/>
  <c r="AC34" i="167"/>
  <c r="AC30" i="167"/>
  <c r="AC26" i="167"/>
  <c r="AC22" i="167"/>
  <c r="AB65" i="167"/>
  <c r="AB61" i="167"/>
  <c r="AB57" i="167"/>
  <c r="AB53" i="167"/>
  <c r="AB49" i="167"/>
  <c r="AB45" i="167"/>
  <c r="AB41" i="167"/>
  <c r="AB37" i="167"/>
  <c r="AB33" i="167"/>
  <c r="AB29" i="167"/>
  <c r="AB25" i="167"/>
  <c r="AB21" i="167"/>
  <c r="AI19" i="164"/>
  <c r="AD54" i="164"/>
  <c r="AF54" i="164" s="1"/>
  <c r="AH54" i="164" s="1"/>
  <c r="AE54" i="164"/>
  <c r="AG54" i="164" s="1"/>
  <c r="AC66" i="164"/>
  <c r="AI16" i="164"/>
  <c r="AD22" i="164"/>
  <c r="AF22" i="164" s="1"/>
  <c r="AH22" i="164" s="1"/>
  <c r="AE22" i="164"/>
  <c r="AG22" i="164" s="1"/>
  <c r="AD27" i="164"/>
  <c r="AF27" i="164" s="1"/>
  <c r="AH27" i="164" s="1"/>
  <c r="AE27" i="164"/>
  <c r="AG27" i="164" s="1"/>
  <c r="AD51" i="164"/>
  <c r="AF51" i="164" s="1"/>
  <c r="AH51" i="164" s="1"/>
  <c r="AE51" i="164"/>
  <c r="AG51" i="164" s="1"/>
  <c r="AE37" i="164"/>
  <c r="AG37" i="164" s="1"/>
  <c r="AD37" i="164"/>
  <c r="AF37" i="164" s="1"/>
  <c r="AH37" i="164" s="1"/>
  <c r="AE61" i="164"/>
  <c r="AG61" i="164" s="1"/>
  <c r="AD61" i="164"/>
  <c r="AF61" i="164" s="1"/>
  <c r="AH61" i="164" s="1"/>
  <c r="AD17" i="164"/>
  <c r="AF17" i="164" s="1"/>
  <c r="AH17" i="164" s="1"/>
  <c r="AE17" i="164"/>
  <c r="AG17" i="164" s="1"/>
  <c r="AE28" i="164"/>
  <c r="AG28" i="164" s="1"/>
  <c r="AD28" i="164"/>
  <c r="AF28" i="164" s="1"/>
  <c r="AH28" i="164" s="1"/>
  <c r="AE44" i="164"/>
  <c r="AG44" i="164" s="1"/>
  <c r="AD44" i="164"/>
  <c r="AF44" i="164" s="1"/>
  <c r="AH44" i="164" s="1"/>
  <c r="AD58" i="164"/>
  <c r="AF58" i="164" s="1"/>
  <c r="AH58" i="164" s="1"/>
  <c r="AE58" i="164"/>
  <c r="AG58" i="164" s="1"/>
  <c r="AE19" i="164"/>
  <c r="AG19" i="164" s="1"/>
  <c r="AD19" i="164"/>
  <c r="AF19" i="164" s="1"/>
  <c r="AH19" i="164" s="1"/>
  <c r="AI31" i="164"/>
  <c r="AI47" i="164"/>
  <c r="AI63" i="164"/>
  <c r="AI25" i="164"/>
  <c r="AI41" i="164"/>
  <c r="AI57" i="164"/>
  <c r="AI18" i="164"/>
  <c r="AE40" i="164"/>
  <c r="AG40" i="164" s="1"/>
  <c r="AD40" i="164"/>
  <c r="AF40" i="164" s="1"/>
  <c r="AH40" i="164" s="1"/>
  <c r="AE56" i="164"/>
  <c r="AG56" i="164" s="1"/>
  <c r="AD56" i="164"/>
  <c r="AF56" i="164" s="1"/>
  <c r="AH56" i="164" s="1"/>
  <c r="AI21" i="164"/>
  <c r="AI28" i="164"/>
  <c r="AI36" i="164"/>
  <c r="AI44" i="164"/>
  <c r="AI52" i="164"/>
  <c r="AI60" i="164"/>
  <c r="AI30" i="164"/>
  <c r="AI38" i="164"/>
  <c r="AI46" i="164"/>
  <c r="AI54" i="164"/>
  <c r="AI62" i="164"/>
  <c r="AD38" i="164"/>
  <c r="AF38" i="164" s="1"/>
  <c r="AH38" i="164" s="1"/>
  <c r="AE38" i="164"/>
  <c r="AG38" i="164" s="1"/>
  <c r="AE52" i="164"/>
  <c r="AG52" i="164" s="1"/>
  <c r="AD52" i="164"/>
  <c r="AF52" i="164" s="1"/>
  <c r="AH52" i="164" s="1"/>
  <c r="AE20" i="164"/>
  <c r="AG20" i="164" s="1"/>
  <c r="AD20" i="164"/>
  <c r="AF20" i="164" s="1"/>
  <c r="AH20" i="164" s="1"/>
  <c r="AD43" i="164"/>
  <c r="AF43" i="164" s="1"/>
  <c r="AH43" i="164" s="1"/>
  <c r="AE43" i="164"/>
  <c r="AG43" i="164" s="1"/>
  <c r="AE29" i="164"/>
  <c r="AG29" i="164" s="1"/>
  <c r="AD29" i="164"/>
  <c r="AF29" i="164" s="1"/>
  <c r="AH29" i="164" s="1"/>
  <c r="AE53" i="164"/>
  <c r="AG53" i="164" s="1"/>
  <c r="AD53" i="164"/>
  <c r="AF53" i="164" s="1"/>
  <c r="AH53" i="164" s="1"/>
  <c r="AD18" i="164"/>
  <c r="AF18" i="164" s="1"/>
  <c r="AH18" i="164" s="1"/>
  <c r="AE18" i="164"/>
  <c r="AG18" i="164" s="1"/>
  <c r="AE21" i="164"/>
  <c r="AG21" i="164" s="1"/>
  <c r="AD21" i="164"/>
  <c r="AF21" i="164" s="1"/>
  <c r="AH21" i="164" s="1"/>
  <c r="AD34" i="164"/>
  <c r="AF34" i="164" s="1"/>
  <c r="AH34" i="164" s="1"/>
  <c r="AE34" i="164"/>
  <c r="AG34" i="164" s="1"/>
  <c r="AE48" i="164"/>
  <c r="AG48" i="164" s="1"/>
  <c r="AD48" i="164"/>
  <c r="AF48" i="164" s="1"/>
  <c r="AH48" i="164" s="1"/>
  <c r="AE60" i="164"/>
  <c r="AG60" i="164" s="1"/>
  <c r="AD60" i="164"/>
  <c r="AF60" i="164" s="1"/>
  <c r="AH60" i="164" s="1"/>
  <c r="AI20" i="164"/>
  <c r="AI35" i="164"/>
  <c r="AI51" i="164"/>
  <c r="AI29" i="164"/>
  <c r="AI45" i="164"/>
  <c r="AI61" i="164"/>
  <c r="AE24" i="164"/>
  <c r="AG24" i="164" s="1"/>
  <c r="AD24" i="164"/>
  <c r="AF24" i="164" s="1"/>
  <c r="AH24" i="164" s="1"/>
  <c r="AD42" i="164"/>
  <c r="AF42" i="164" s="1"/>
  <c r="AH42" i="164" s="1"/>
  <c r="AE42" i="164"/>
  <c r="AG42" i="164" s="1"/>
  <c r="AE64" i="164"/>
  <c r="AG64" i="164" s="1"/>
  <c r="AD64" i="164"/>
  <c r="AF64" i="164" s="1"/>
  <c r="AH64" i="164" s="1"/>
  <c r="AB66" i="164"/>
  <c r="AE16" i="164"/>
  <c r="AD16" i="164"/>
  <c r="AF16" i="164" s="1"/>
  <c r="AH16" i="164" s="1"/>
  <c r="AH66" i="164" s="1"/>
  <c r="AD23" i="164"/>
  <c r="AF23" i="164" s="1"/>
  <c r="AH23" i="164" s="1"/>
  <c r="AE23" i="164"/>
  <c r="AG23" i="164" s="1"/>
  <c r="AD31" i="164"/>
  <c r="AF31" i="164" s="1"/>
  <c r="AH31" i="164" s="1"/>
  <c r="AE31" i="164"/>
  <c r="AG31" i="164" s="1"/>
  <c r="AD39" i="164"/>
  <c r="AF39" i="164" s="1"/>
  <c r="AH39" i="164" s="1"/>
  <c r="AE39" i="164"/>
  <c r="AG39" i="164" s="1"/>
  <c r="AD47" i="164"/>
  <c r="AF47" i="164" s="1"/>
  <c r="AH47" i="164" s="1"/>
  <c r="AE47" i="164"/>
  <c r="AG47" i="164" s="1"/>
  <c r="AD55" i="164"/>
  <c r="AF55" i="164" s="1"/>
  <c r="AH55" i="164" s="1"/>
  <c r="AE55" i="164"/>
  <c r="AG55" i="164" s="1"/>
  <c r="AD63" i="164"/>
  <c r="AF63" i="164" s="1"/>
  <c r="AH63" i="164" s="1"/>
  <c r="AE63" i="164"/>
  <c r="AG63" i="164" s="1"/>
  <c r="AE25" i="164"/>
  <c r="AG25" i="164" s="1"/>
  <c r="AD25" i="164"/>
  <c r="AF25" i="164" s="1"/>
  <c r="AH25" i="164" s="1"/>
  <c r="AE33" i="164"/>
  <c r="AG33" i="164" s="1"/>
  <c r="AD33" i="164"/>
  <c r="AF33" i="164" s="1"/>
  <c r="AH33" i="164" s="1"/>
  <c r="AE41" i="164"/>
  <c r="AG41" i="164" s="1"/>
  <c r="AD41" i="164"/>
  <c r="AF41" i="164" s="1"/>
  <c r="AH41" i="164" s="1"/>
  <c r="AE49" i="164"/>
  <c r="AG49" i="164" s="1"/>
  <c r="AD49" i="164"/>
  <c r="AF49" i="164" s="1"/>
  <c r="AH49" i="164" s="1"/>
  <c r="AE57" i="164"/>
  <c r="AG57" i="164" s="1"/>
  <c r="AD57" i="164"/>
  <c r="AF57" i="164" s="1"/>
  <c r="AH57" i="164" s="1"/>
  <c r="AE65" i="164"/>
  <c r="AG65" i="164" s="1"/>
  <c r="AD65" i="164"/>
  <c r="AF65" i="164" s="1"/>
  <c r="AH65" i="164" s="1"/>
  <c r="AD26" i="164"/>
  <c r="AF26" i="164" s="1"/>
  <c r="AH26" i="164" s="1"/>
  <c r="AE26" i="164"/>
  <c r="AG26" i="164" s="1"/>
  <c r="AE32" i="164"/>
  <c r="AG32" i="164" s="1"/>
  <c r="AD32" i="164"/>
  <c r="AF32" i="164" s="1"/>
  <c r="AH32" i="164" s="1"/>
  <c r="AD35" i="164"/>
  <c r="AF35" i="164" s="1"/>
  <c r="AH35" i="164" s="1"/>
  <c r="AE35" i="164"/>
  <c r="AG35" i="164" s="1"/>
  <c r="AD59" i="164"/>
  <c r="AF59" i="164" s="1"/>
  <c r="AH59" i="164" s="1"/>
  <c r="AE59" i="164"/>
  <c r="AG59" i="164" s="1"/>
  <c r="AE45" i="164"/>
  <c r="AG45" i="164" s="1"/>
  <c r="AD45" i="164"/>
  <c r="AF45" i="164" s="1"/>
  <c r="AH45" i="164" s="1"/>
  <c r="AI22" i="164"/>
  <c r="AE36" i="164"/>
  <c r="AG36" i="164" s="1"/>
  <c r="AD36" i="164"/>
  <c r="AF36" i="164" s="1"/>
  <c r="AH36" i="164" s="1"/>
  <c r="AD50" i="164"/>
  <c r="AF50" i="164" s="1"/>
  <c r="AH50" i="164" s="1"/>
  <c r="AE50" i="164"/>
  <c r="AG50" i="164" s="1"/>
  <c r="AD62" i="164"/>
  <c r="AF62" i="164" s="1"/>
  <c r="AH62" i="164" s="1"/>
  <c r="AE62" i="164"/>
  <c r="AG62" i="164" s="1"/>
  <c r="AI23" i="164"/>
  <c r="AI39" i="164"/>
  <c r="AI55" i="164"/>
  <c r="AI33" i="164"/>
  <c r="AI49" i="164"/>
  <c r="AI65" i="164"/>
  <c r="AD30" i="164"/>
  <c r="AF30" i="164" s="1"/>
  <c r="AH30" i="164" s="1"/>
  <c r="AE30" i="164"/>
  <c r="AG30" i="164" s="1"/>
  <c r="AD46" i="164"/>
  <c r="AF46" i="164" s="1"/>
  <c r="AH46" i="164" s="1"/>
  <c r="AE46" i="164"/>
  <c r="AG46" i="164" s="1"/>
  <c r="AI17" i="164"/>
  <c r="AI24" i="164"/>
  <c r="AI32" i="164"/>
  <c r="AI40" i="164"/>
  <c r="AI48" i="164"/>
  <c r="AI56" i="164"/>
  <c r="AI64" i="164"/>
  <c r="AI26" i="164"/>
  <c r="AI34" i="164"/>
  <c r="AI42" i="164"/>
  <c r="AI50" i="164"/>
  <c r="AI58" i="164"/>
  <c r="AI28" i="167" l="1"/>
  <c r="AI44" i="167"/>
  <c r="AI26" i="167"/>
  <c r="AI42" i="167"/>
  <c r="AI58" i="167"/>
  <c r="AA26" i="168"/>
  <c r="AA23" i="168"/>
  <c r="I56" i="152"/>
  <c r="L62" i="164"/>
  <c r="Q62" i="164"/>
  <c r="Q56" i="164"/>
  <c r="I50" i="152"/>
  <c r="L56" i="164"/>
  <c r="L61" i="164"/>
  <c r="Q61" i="164"/>
  <c r="I55" i="152"/>
  <c r="L22" i="164"/>
  <c r="I16" i="152"/>
  <c r="Q22" i="164"/>
  <c r="I11" i="152"/>
  <c r="Q17" i="164"/>
  <c r="L17" i="164"/>
  <c r="M17" i="164" s="1"/>
  <c r="L24" i="164"/>
  <c r="Q24" i="164"/>
  <c r="I18" i="152"/>
  <c r="I42" i="152"/>
  <c r="Q48" i="164"/>
  <c r="L48" i="164"/>
  <c r="M48" i="164" s="1"/>
  <c r="L30" i="164"/>
  <c r="Q30" i="164"/>
  <c r="I24" i="152"/>
  <c r="Q43" i="164"/>
  <c r="I37" i="152"/>
  <c r="L43" i="164"/>
  <c r="I59" i="152"/>
  <c r="L65" i="164"/>
  <c r="Q65" i="164"/>
  <c r="I26" i="152"/>
  <c r="Q32" i="164"/>
  <c r="L32" i="164"/>
  <c r="Q60" i="164"/>
  <c r="I54" i="152"/>
  <c r="L60" i="164"/>
  <c r="I51" i="152"/>
  <c r="Q57" i="164"/>
  <c r="L57" i="164"/>
  <c r="M57" i="164" s="1"/>
  <c r="I19" i="152"/>
  <c r="Q25" i="164"/>
  <c r="L25" i="164"/>
  <c r="M25" i="164" s="1"/>
  <c r="I12" i="152"/>
  <c r="L18" i="164"/>
  <c r="Q18" i="164"/>
  <c r="I22" i="152"/>
  <c r="L28" i="164"/>
  <c r="M28" i="164" s="1"/>
  <c r="Q28" i="164"/>
  <c r="L64" i="164"/>
  <c r="I58" i="152"/>
  <c r="Q64" i="164"/>
  <c r="Q21" i="164"/>
  <c r="L21" i="164"/>
  <c r="I15" i="152"/>
  <c r="L23" i="164"/>
  <c r="Q23" i="164"/>
  <c r="I17" i="152"/>
  <c r="I13" i="152"/>
  <c r="L19" i="164"/>
  <c r="Q19" i="164"/>
  <c r="L41" i="164"/>
  <c r="I35" i="152"/>
  <c r="Q41" i="164"/>
  <c r="I41" i="152"/>
  <c r="Q47" i="164"/>
  <c r="L47" i="164"/>
  <c r="L36" i="164"/>
  <c r="M36" i="164" s="1"/>
  <c r="Q36" i="164"/>
  <c r="I30" i="152"/>
  <c r="L34" i="164"/>
  <c r="M34" i="164" s="1"/>
  <c r="Q34" i="164"/>
  <c r="I28" i="152"/>
  <c r="Q26" i="164"/>
  <c r="I20" i="152"/>
  <c r="L26" i="164"/>
  <c r="I53" i="152"/>
  <c r="Q59" i="164"/>
  <c r="L59" i="164"/>
  <c r="I14" i="152"/>
  <c r="Q20" i="164"/>
  <c r="L20" i="164"/>
  <c r="L53" i="164"/>
  <c r="M53" i="164" s="1"/>
  <c r="Q53" i="164"/>
  <c r="I47" i="152"/>
  <c r="I49" i="152"/>
  <c r="L55" i="164"/>
  <c r="Q55" i="164"/>
  <c r="I52" i="152"/>
  <c r="L58" i="164"/>
  <c r="M58" i="164" s="1"/>
  <c r="Q58" i="164"/>
  <c r="I29" i="152"/>
  <c r="Q35" i="164"/>
  <c r="L35" i="164"/>
  <c r="I40" i="152"/>
  <c r="L46" i="164"/>
  <c r="Q46" i="164"/>
  <c r="I27" i="152"/>
  <c r="L33" i="164"/>
  <c r="Q33" i="164"/>
  <c r="I33" i="152"/>
  <c r="L39" i="164"/>
  <c r="Q39" i="164"/>
  <c r="I43" i="152"/>
  <c r="Q49" i="164"/>
  <c r="L49" i="164"/>
  <c r="M49" i="164" s="1"/>
  <c r="L44" i="164"/>
  <c r="M44" i="164" s="1"/>
  <c r="Q44" i="164"/>
  <c r="I38" i="152"/>
  <c r="I31" i="152"/>
  <c r="L37" i="164"/>
  <c r="M37" i="164" s="1"/>
  <c r="Q37" i="164"/>
  <c r="Q27" i="164"/>
  <c r="L27" i="164"/>
  <c r="M27" i="164" s="1"/>
  <c r="I21" i="152"/>
  <c r="L31" i="164"/>
  <c r="M31" i="164" s="1"/>
  <c r="Q31" i="164"/>
  <c r="I25" i="152"/>
  <c r="Q50" i="164"/>
  <c r="I44" i="152"/>
  <c r="L50" i="164"/>
  <c r="L45" i="164"/>
  <c r="Q45" i="164"/>
  <c r="I39" i="152"/>
  <c r="Q42" i="164"/>
  <c r="L42" i="164"/>
  <c r="I36" i="152"/>
  <c r="Q38" i="164"/>
  <c r="L38" i="164"/>
  <c r="I32" i="152"/>
  <c r="Q40" i="164"/>
  <c r="L40" i="164"/>
  <c r="M40" i="164" s="1"/>
  <c r="I34" i="152"/>
  <c r="Q54" i="164"/>
  <c r="L54" i="164"/>
  <c r="M54" i="164" s="1"/>
  <c r="I48" i="152"/>
  <c r="L29" i="164"/>
  <c r="Q29" i="164"/>
  <c r="I23" i="152"/>
  <c r="L51" i="164"/>
  <c r="Q51" i="164"/>
  <c r="I45" i="152"/>
  <c r="L63" i="164"/>
  <c r="I57" i="152"/>
  <c r="Q63" i="164"/>
  <c r="L52" i="164"/>
  <c r="Q52" i="164"/>
  <c r="I46" i="152"/>
  <c r="K26" i="167"/>
  <c r="K58" i="167"/>
  <c r="K52" i="167"/>
  <c r="K30" i="167"/>
  <c r="K62" i="167"/>
  <c r="K28" i="167"/>
  <c r="K24" i="167"/>
  <c r="K34" i="167"/>
  <c r="K32" i="167"/>
  <c r="K38" i="167"/>
  <c r="K44" i="167"/>
  <c r="K40" i="167"/>
  <c r="K42" i="167"/>
  <c r="K20" i="167"/>
  <c r="K48" i="167"/>
  <c r="K46" i="167"/>
  <c r="K60" i="167"/>
  <c r="K56" i="167"/>
  <c r="K50" i="167"/>
  <c r="K36" i="167"/>
  <c r="K64" i="167"/>
  <c r="K22" i="167"/>
  <c r="K54" i="167"/>
  <c r="K18" i="167"/>
  <c r="K16" i="167"/>
  <c r="I10" i="156" s="1"/>
  <c r="AI32" i="167"/>
  <c r="AI48" i="167"/>
  <c r="AI64" i="167"/>
  <c r="AI24" i="167"/>
  <c r="AI40" i="167"/>
  <c r="AI56" i="167"/>
  <c r="AI34" i="167"/>
  <c r="AI50" i="167"/>
  <c r="AI18" i="167"/>
  <c r="AI60" i="167"/>
  <c r="AI30" i="167"/>
  <c r="AI46" i="167"/>
  <c r="AI62" i="167"/>
  <c r="AI22" i="167"/>
  <c r="AI38" i="167"/>
  <c r="AI54" i="167"/>
  <c r="AI20" i="167"/>
  <c r="AI36" i="167"/>
  <c r="AI52" i="167"/>
  <c r="AE33" i="167"/>
  <c r="AG33" i="167" s="1"/>
  <c r="AD33" i="167"/>
  <c r="AF33" i="167" s="1"/>
  <c r="AH33" i="167" s="1"/>
  <c r="AE49" i="167"/>
  <c r="AG49" i="167" s="1"/>
  <c r="AD49" i="167"/>
  <c r="AF49" i="167" s="1"/>
  <c r="AH49" i="167" s="1"/>
  <c r="AE65" i="167"/>
  <c r="AG65" i="167" s="1"/>
  <c r="AD65" i="167"/>
  <c r="AF65" i="167" s="1"/>
  <c r="AH65" i="167" s="1"/>
  <c r="AE27" i="167"/>
  <c r="AG27" i="167" s="1"/>
  <c r="AD27" i="167"/>
  <c r="AF27" i="167" s="1"/>
  <c r="AH27" i="167" s="1"/>
  <c r="AE43" i="167"/>
  <c r="AG43" i="167" s="1"/>
  <c r="AD43" i="167"/>
  <c r="AF43" i="167" s="1"/>
  <c r="AH43" i="167" s="1"/>
  <c r="AE59" i="167"/>
  <c r="AG59" i="167" s="1"/>
  <c r="AD59" i="167"/>
  <c r="AF59" i="167" s="1"/>
  <c r="AH59" i="167" s="1"/>
  <c r="AE19" i="167"/>
  <c r="AG19" i="167" s="1"/>
  <c r="AD19" i="167"/>
  <c r="AF19" i="167" s="1"/>
  <c r="AH19" i="167" s="1"/>
  <c r="AI23" i="167"/>
  <c r="AI31" i="167"/>
  <c r="AI39" i="167"/>
  <c r="AI47" i="167"/>
  <c r="AI55" i="167"/>
  <c r="AI63" i="167"/>
  <c r="AI21" i="167"/>
  <c r="AI29" i="167"/>
  <c r="AI37" i="167"/>
  <c r="AI45" i="167"/>
  <c r="AI53" i="167"/>
  <c r="AI61" i="167"/>
  <c r="AE21" i="167"/>
  <c r="AG21" i="167" s="1"/>
  <c r="AD21" i="167"/>
  <c r="AF21" i="167" s="1"/>
  <c r="AH21" i="167" s="1"/>
  <c r="AE37" i="167"/>
  <c r="AG37" i="167" s="1"/>
  <c r="AD37" i="167"/>
  <c r="AF37" i="167" s="1"/>
  <c r="AH37" i="167" s="1"/>
  <c r="AE53" i="167"/>
  <c r="AG53" i="167" s="1"/>
  <c r="AD53" i="167"/>
  <c r="AF53" i="167" s="1"/>
  <c r="AH53" i="167" s="1"/>
  <c r="AE31" i="167"/>
  <c r="AG31" i="167" s="1"/>
  <c r="AD31" i="167"/>
  <c r="AF31" i="167" s="1"/>
  <c r="AH31" i="167" s="1"/>
  <c r="AE47" i="167"/>
  <c r="AG47" i="167" s="1"/>
  <c r="AD47" i="167"/>
  <c r="AF47" i="167" s="1"/>
  <c r="AH47" i="167" s="1"/>
  <c r="AE63" i="167"/>
  <c r="AG63" i="167" s="1"/>
  <c r="AD63" i="167"/>
  <c r="AF63" i="167" s="1"/>
  <c r="AH63" i="167" s="1"/>
  <c r="AC66" i="167"/>
  <c r="AI16" i="167"/>
  <c r="AD18" i="167"/>
  <c r="AF18" i="167" s="1"/>
  <c r="AH18" i="167" s="1"/>
  <c r="AE18" i="167"/>
  <c r="AG18" i="167" s="1"/>
  <c r="AD26" i="167"/>
  <c r="AF26" i="167" s="1"/>
  <c r="AH26" i="167" s="1"/>
  <c r="AE26" i="167"/>
  <c r="AG26" i="167" s="1"/>
  <c r="AD34" i="167"/>
  <c r="AF34" i="167" s="1"/>
  <c r="AH34" i="167" s="1"/>
  <c r="AE34" i="167"/>
  <c r="AG34" i="167" s="1"/>
  <c r="AD42" i="167"/>
  <c r="AF42" i="167" s="1"/>
  <c r="AH42" i="167" s="1"/>
  <c r="AE42" i="167"/>
  <c r="AG42" i="167" s="1"/>
  <c r="AD50" i="167"/>
  <c r="AF50" i="167" s="1"/>
  <c r="AH50" i="167" s="1"/>
  <c r="AE50" i="167"/>
  <c r="AG50" i="167" s="1"/>
  <c r="AD58" i="167"/>
  <c r="AF58" i="167" s="1"/>
  <c r="AH58" i="167" s="1"/>
  <c r="AE58" i="167"/>
  <c r="AG58" i="167" s="1"/>
  <c r="AB66" i="167"/>
  <c r="AD16" i="167"/>
  <c r="AF16" i="167" s="1"/>
  <c r="AH16" i="167" s="1"/>
  <c r="AH66" i="167" s="1"/>
  <c r="AE16" i="167"/>
  <c r="AD24" i="167"/>
  <c r="AF24" i="167" s="1"/>
  <c r="AH24" i="167" s="1"/>
  <c r="AE24" i="167"/>
  <c r="AG24" i="167" s="1"/>
  <c r="AD32" i="167"/>
  <c r="AF32" i="167" s="1"/>
  <c r="AH32" i="167" s="1"/>
  <c r="AE32" i="167"/>
  <c r="AG32" i="167" s="1"/>
  <c r="AD40" i="167"/>
  <c r="AF40" i="167" s="1"/>
  <c r="AH40" i="167" s="1"/>
  <c r="AE40" i="167"/>
  <c r="AG40" i="167" s="1"/>
  <c r="AD48" i="167"/>
  <c r="AF48" i="167" s="1"/>
  <c r="AH48" i="167" s="1"/>
  <c r="AE48" i="167"/>
  <c r="AG48" i="167" s="1"/>
  <c r="AD56" i="167"/>
  <c r="AF56" i="167" s="1"/>
  <c r="AH56" i="167" s="1"/>
  <c r="AE56" i="167"/>
  <c r="AG56" i="167" s="1"/>
  <c r="AD64" i="167"/>
  <c r="AF64" i="167" s="1"/>
  <c r="AH64" i="167" s="1"/>
  <c r="AE64" i="167"/>
  <c r="AG64" i="167" s="1"/>
  <c r="AE25" i="167"/>
  <c r="AG25" i="167" s="1"/>
  <c r="AD25" i="167"/>
  <c r="AF25" i="167" s="1"/>
  <c r="AH25" i="167" s="1"/>
  <c r="AE41" i="167"/>
  <c r="AG41" i="167" s="1"/>
  <c r="AD41" i="167"/>
  <c r="AF41" i="167" s="1"/>
  <c r="AH41" i="167" s="1"/>
  <c r="AE57" i="167"/>
  <c r="AG57" i="167" s="1"/>
  <c r="AD57" i="167"/>
  <c r="AF57" i="167" s="1"/>
  <c r="AH57" i="167" s="1"/>
  <c r="AE35" i="167"/>
  <c r="AG35" i="167" s="1"/>
  <c r="AD35" i="167"/>
  <c r="AF35" i="167" s="1"/>
  <c r="AH35" i="167" s="1"/>
  <c r="AE51" i="167"/>
  <c r="AG51" i="167" s="1"/>
  <c r="AD51" i="167"/>
  <c r="AF51" i="167" s="1"/>
  <c r="AH51" i="167" s="1"/>
  <c r="AE17" i="167"/>
  <c r="AG17" i="167" s="1"/>
  <c r="AD17" i="167"/>
  <c r="AF17" i="167" s="1"/>
  <c r="AH17" i="167" s="1"/>
  <c r="AI19" i="167"/>
  <c r="AI27" i="167"/>
  <c r="AI35" i="167"/>
  <c r="AI43" i="167"/>
  <c r="AI51" i="167"/>
  <c r="AI59" i="167"/>
  <c r="AI17" i="167"/>
  <c r="AI25" i="167"/>
  <c r="AI33" i="167"/>
  <c r="AI41" i="167"/>
  <c r="AI49" i="167"/>
  <c r="AI57" i="167"/>
  <c r="AI65" i="167"/>
  <c r="AE29" i="167"/>
  <c r="AG29" i="167" s="1"/>
  <c r="AD29" i="167"/>
  <c r="AF29" i="167" s="1"/>
  <c r="AH29" i="167" s="1"/>
  <c r="AE45" i="167"/>
  <c r="AG45" i="167" s="1"/>
  <c r="AD45" i="167"/>
  <c r="AF45" i="167" s="1"/>
  <c r="AH45" i="167" s="1"/>
  <c r="AE61" i="167"/>
  <c r="AG61" i="167" s="1"/>
  <c r="AD61" i="167"/>
  <c r="AF61" i="167" s="1"/>
  <c r="AH61" i="167" s="1"/>
  <c r="AE23" i="167"/>
  <c r="AG23" i="167" s="1"/>
  <c r="AD23" i="167"/>
  <c r="AF23" i="167" s="1"/>
  <c r="AH23" i="167" s="1"/>
  <c r="AE39" i="167"/>
  <c r="AG39" i="167" s="1"/>
  <c r="AD39" i="167"/>
  <c r="AF39" i="167" s="1"/>
  <c r="AH39" i="167" s="1"/>
  <c r="AE55" i="167"/>
  <c r="AG55" i="167" s="1"/>
  <c r="AD55" i="167"/>
  <c r="AF55" i="167" s="1"/>
  <c r="AH55" i="167" s="1"/>
  <c r="AD22" i="167"/>
  <c r="AF22" i="167" s="1"/>
  <c r="AH22" i="167" s="1"/>
  <c r="AE22" i="167"/>
  <c r="AG22" i="167" s="1"/>
  <c r="AD30" i="167"/>
  <c r="AF30" i="167" s="1"/>
  <c r="AH30" i="167" s="1"/>
  <c r="AE30" i="167"/>
  <c r="AG30" i="167" s="1"/>
  <c r="AD38" i="167"/>
  <c r="AF38" i="167" s="1"/>
  <c r="AH38" i="167" s="1"/>
  <c r="AE38" i="167"/>
  <c r="AG38" i="167" s="1"/>
  <c r="AD46" i="167"/>
  <c r="AF46" i="167" s="1"/>
  <c r="AH46" i="167" s="1"/>
  <c r="AE46" i="167"/>
  <c r="AG46" i="167" s="1"/>
  <c r="AD54" i="167"/>
  <c r="AF54" i="167" s="1"/>
  <c r="AH54" i="167" s="1"/>
  <c r="AE54" i="167"/>
  <c r="AG54" i="167" s="1"/>
  <c r="AD62" i="167"/>
  <c r="AF62" i="167" s="1"/>
  <c r="AH62" i="167" s="1"/>
  <c r="AE62" i="167"/>
  <c r="AG62" i="167" s="1"/>
  <c r="AD20" i="167"/>
  <c r="AF20" i="167" s="1"/>
  <c r="AH20" i="167" s="1"/>
  <c r="AE20" i="167"/>
  <c r="AG20" i="167" s="1"/>
  <c r="AD28" i="167"/>
  <c r="AF28" i="167" s="1"/>
  <c r="AH28" i="167" s="1"/>
  <c r="AE28" i="167"/>
  <c r="AG28" i="167" s="1"/>
  <c r="AD36" i="167"/>
  <c r="AF36" i="167" s="1"/>
  <c r="AH36" i="167" s="1"/>
  <c r="AE36" i="167"/>
  <c r="AG36" i="167" s="1"/>
  <c r="AD44" i="167"/>
  <c r="AF44" i="167" s="1"/>
  <c r="AH44" i="167" s="1"/>
  <c r="AE44" i="167"/>
  <c r="AG44" i="167" s="1"/>
  <c r="AD52" i="167"/>
  <c r="AF52" i="167" s="1"/>
  <c r="AH52" i="167" s="1"/>
  <c r="AE52" i="167"/>
  <c r="AG52" i="167" s="1"/>
  <c r="AD60" i="167"/>
  <c r="AF60" i="167" s="1"/>
  <c r="AH60" i="167" s="1"/>
  <c r="AE60" i="167"/>
  <c r="AG60" i="167" s="1"/>
  <c r="AE66" i="164"/>
  <c r="AE67" i="164" s="1"/>
  <c r="AG16" i="164"/>
  <c r="M20" i="164" l="1"/>
  <c r="M45" i="164"/>
  <c r="M59" i="164"/>
  <c r="M39" i="164"/>
  <c r="M47" i="164"/>
  <c r="M46" i="164"/>
  <c r="M24" i="164"/>
  <c r="M55" i="164"/>
  <c r="M63" i="164"/>
  <c r="M38" i="164"/>
  <c r="M50" i="164"/>
  <c r="M23" i="164"/>
  <c r="M32" i="164"/>
  <c r="M60" i="164"/>
  <c r="M29" i="164"/>
  <c r="M30" i="164"/>
  <c r="M42" i="164"/>
  <c r="M26" i="164"/>
  <c r="M22" i="164"/>
  <c r="M41" i="164"/>
  <c r="M21" i="164"/>
  <c r="M64" i="164"/>
  <c r="M19" i="164"/>
  <c r="M61" i="164"/>
  <c r="M62" i="164"/>
  <c r="M52" i="164"/>
  <c r="M51" i="164"/>
  <c r="M33" i="164"/>
  <c r="M35" i="164"/>
  <c r="M65" i="164"/>
  <c r="M18" i="164"/>
  <c r="M56" i="164"/>
  <c r="M43" i="164"/>
  <c r="AE66" i="167"/>
  <c r="AE67" i="167" s="1"/>
  <c r="AG16" i="167"/>
  <c r="L16" i="167" l="1"/>
  <c r="M16" i="167" l="1"/>
  <c r="O66" i="164" l="1"/>
  <c r="H13" i="168" l="1"/>
  <c r="D10" i="24"/>
  <c r="AB23" i="168" l="1"/>
  <c r="AA24" i="168" s="1"/>
  <c r="AA27" i="168"/>
  <c r="B21" i="168" l="1" a="1"/>
  <c r="B21" i="168" s="1"/>
  <c r="B22" i="168" a="1"/>
  <c r="B22" i="168" s="1"/>
  <c r="B18" i="168"/>
  <c r="J60" i="23"/>
  <c r="AK38" i="167"/>
  <c r="AJ32" i="167"/>
  <c r="AJ25" i="164"/>
  <c r="AR13" i="167"/>
  <c r="AJ37" i="167"/>
  <c r="AJ64" i="164"/>
  <c r="AJ50" i="167"/>
  <c r="AK58" i="164"/>
  <c r="AK61" i="167"/>
  <c r="AK26" i="167"/>
  <c r="AJ62" i="164"/>
  <c r="AJ36" i="164"/>
  <c r="AJ62" i="167"/>
  <c r="B34" i="167"/>
  <c r="AK57" i="164"/>
  <c r="AK52" i="164"/>
  <c r="B35" i="167"/>
  <c r="AK48" i="164"/>
  <c r="AK45" i="164"/>
  <c r="AK27" i="164"/>
  <c r="AJ65" i="167"/>
  <c r="AK56" i="164"/>
  <c r="AJ35" i="167"/>
  <c r="AK51" i="164"/>
  <c r="B44" i="167"/>
  <c r="AK41" i="164"/>
  <c r="AJ42" i="164"/>
  <c r="AJ63" i="167"/>
  <c r="B17" i="167"/>
  <c r="AJ48" i="167"/>
  <c r="AJ43" i="164"/>
  <c r="B47" i="167"/>
  <c r="AK22" i="164"/>
  <c r="AJ28" i="164"/>
  <c r="B61" i="167"/>
  <c r="AR11" i="167"/>
  <c r="B50" i="167"/>
  <c r="AJ60" i="167"/>
  <c r="AR8" i="167"/>
  <c r="AJ53" i="164"/>
  <c r="AR10" i="164"/>
  <c r="AJ36" i="167"/>
  <c r="B39" i="167"/>
  <c r="B58" i="167"/>
  <c r="AK17" i="164"/>
  <c r="B26" i="167"/>
  <c r="AJ26" i="167"/>
  <c r="AJ44" i="164"/>
  <c r="AN7" i="164"/>
  <c r="AJ19" i="164"/>
  <c r="AK30" i="167"/>
  <c r="AK35" i="167"/>
  <c r="B30" i="167"/>
  <c r="AK46" i="167"/>
  <c r="AJ56" i="164"/>
  <c r="AR7" i="164"/>
  <c r="AJ46" i="167"/>
  <c r="AR3" i="167"/>
  <c r="AJ57" i="167"/>
  <c r="B18" i="167"/>
  <c r="AJ52" i="164"/>
  <c r="AJ63" i="164"/>
  <c r="AK28" i="167"/>
  <c r="AK25" i="167"/>
  <c r="AK24" i="167"/>
  <c r="AK23" i="164"/>
  <c r="B54" i="167"/>
  <c r="AK31" i="167"/>
  <c r="AK65" i="167"/>
  <c r="AK34" i="167"/>
  <c r="AJ31" i="167"/>
  <c r="B4" i="167"/>
  <c r="AK50" i="164"/>
  <c r="AK62" i="164"/>
  <c r="B56" i="167"/>
  <c r="AR11" i="164"/>
  <c r="AR6" i="167"/>
  <c r="AJ54" i="167"/>
  <c r="AK31" i="164"/>
  <c r="AJ60" i="164"/>
  <c r="AR19" i="164"/>
  <c r="AJ24" i="164"/>
  <c r="B28" i="167"/>
  <c r="AJ23" i="167"/>
  <c r="B3" i="164"/>
  <c r="AK36" i="164"/>
  <c r="AK53" i="167"/>
  <c r="AK46" i="164"/>
  <c r="AJ51" i="164"/>
  <c r="AJ32" i="164"/>
  <c r="AR5" i="164"/>
  <c r="AJ19" i="167"/>
  <c r="AJ46" i="164"/>
  <c r="AR15" i="164"/>
  <c r="AK16" i="167"/>
  <c r="AJ53" i="167"/>
  <c r="AR15" i="167"/>
  <c r="AK49" i="164"/>
  <c r="AK27" i="167"/>
  <c r="AJ55" i="167"/>
  <c r="AK19" i="167"/>
  <c r="AJ58" i="164"/>
  <c r="AJ26" i="164"/>
  <c r="B63" i="167"/>
  <c r="AJ49" i="164"/>
  <c r="AR7" i="167"/>
  <c r="B37" i="167"/>
  <c r="AK42" i="164"/>
  <c r="AN7" i="167"/>
  <c r="AR12" i="164"/>
  <c r="AJ27" i="167"/>
  <c r="AR4" i="164"/>
  <c r="B5" i="167"/>
  <c r="AK51" i="167"/>
  <c r="AK18" i="167"/>
  <c r="AJ64" i="167"/>
  <c r="B20" i="167"/>
  <c r="AJ34" i="167"/>
  <c r="AR4" i="167"/>
  <c r="AR19" i="167"/>
  <c r="AK59" i="164"/>
  <c r="AK43" i="164"/>
  <c r="B62" i="167"/>
  <c r="AR8" i="164"/>
  <c r="AK65" i="164"/>
  <c r="AK29" i="167"/>
  <c r="B23" i="167"/>
  <c r="AJ30" i="164"/>
  <c r="B55" i="167"/>
  <c r="AK17" i="167"/>
  <c r="AK36" i="167"/>
  <c r="AR5" i="167"/>
  <c r="AK37" i="167"/>
  <c r="B41" i="167"/>
  <c r="AR16" i="164"/>
  <c r="AJ18" i="164"/>
  <c r="AK20" i="167"/>
  <c r="AK43" i="167"/>
  <c r="AJ35" i="164"/>
  <c r="AJ17" i="164"/>
  <c r="AK64" i="164"/>
  <c r="AJ20" i="164"/>
  <c r="AJ16" i="167"/>
  <c r="B40" i="167"/>
  <c r="AJ44" i="167"/>
  <c r="AK55" i="167"/>
  <c r="B51" i="167"/>
  <c r="AK61" i="164"/>
  <c r="AK40" i="164"/>
  <c r="AK44" i="164"/>
  <c r="AK53" i="164"/>
  <c r="AJ52" i="167"/>
  <c r="AJ47" i="164"/>
  <c r="AJ49" i="167"/>
  <c r="AK40" i="167"/>
  <c r="AK59" i="167"/>
  <c r="AR16" i="167"/>
  <c r="AJ45" i="164"/>
  <c r="AK60" i="164"/>
  <c r="AK21" i="167"/>
  <c r="AK52" i="167"/>
  <c r="B64" i="167"/>
  <c r="AJ25" i="167"/>
  <c r="AJ33" i="164"/>
  <c r="AK18" i="164"/>
  <c r="B53" i="167"/>
  <c r="B38" i="167"/>
  <c r="AR6" i="164"/>
  <c r="AJ43" i="167"/>
  <c r="AJ38" i="164"/>
  <c r="AJ24" i="167"/>
  <c r="B27" i="167"/>
  <c r="AJ27" i="164"/>
  <c r="AR13" i="164"/>
  <c r="B48" i="167"/>
  <c r="AJ61" i="164"/>
  <c r="AJ20" i="167"/>
  <c r="AK63" i="167"/>
  <c r="AK16" i="164"/>
  <c r="AK54" i="167"/>
  <c r="AR9" i="164"/>
  <c r="AJ54" i="164"/>
  <c r="AJ22" i="164"/>
  <c r="AJ42" i="167"/>
  <c r="AR2" i="167"/>
  <c r="B33" i="167"/>
  <c r="AK60" i="167"/>
  <c r="AJ58" i="167"/>
  <c r="AK32" i="164"/>
  <c r="AK39" i="164"/>
  <c r="B25" i="167"/>
  <c r="AK19" i="164"/>
  <c r="AK26" i="164"/>
  <c r="AJ59" i="164"/>
  <c r="B19" i="167"/>
  <c r="AJ33" i="167"/>
  <c r="AJ29" i="164"/>
  <c r="B4" i="164"/>
  <c r="B45" i="167"/>
  <c r="AK34" i="164"/>
  <c r="AJ34" i="164"/>
  <c r="B5" i="164"/>
  <c r="AK42" i="167"/>
  <c r="AJ18" i="167"/>
  <c r="B32" i="167"/>
  <c r="AR14" i="167"/>
  <c r="AR2" i="164"/>
  <c r="AJ61" i="167"/>
  <c r="AK62" i="167"/>
  <c r="B36" i="167"/>
  <c r="B24" i="167"/>
  <c r="AJ17" i="167"/>
  <c r="AK55" i="164"/>
  <c r="AJ21" i="167"/>
  <c r="AK22" i="167"/>
  <c r="AK44" i="167"/>
  <c r="AK57" i="167"/>
  <c r="AJ41" i="164"/>
  <c r="AK49" i="167"/>
  <c r="AK24" i="164"/>
  <c r="AJ22" i="167"/>
  <c r="B43" i="167"/>
  <c r="AR12" i="167"/>
  <c r="AJ57" i="164"/>
  <c r="AJ51" i="167"/>
  <c r="B42" i="167"/>
  <c r="AJ31" i="164"/>
  <c r="AK47" i="164"/>
  <c r="AR14" i="164"/>
  <c r="AR9" i="167"/>
  <c r="AR18" i="167"/>
  <c r="AR17" i="164"/>
  <c r="AJ28" i="167"/>
  <c r="AJ39" i="164"/>
  <c r="AJ48" i="164"/>
  <c r="AJ55" i="164"/>
  <c r="AR17" i="167"/>
  <c r="AK64" i="167"/>
  <c r="AK63" i="164"/>
  <c r="AJ30" i="167"/>
  <c r="B29" i="167"/>
  <c r="AK33" i="164"/>
  <c r="AK48" i="167"/>
  <c r="B59" i="167"/>
  <c r="B49" i="167"/>
  <c r="AK41" i="167"/>
  <c r="B65" i="167"/>
  <c r="AK39" i="167"/>
  <c r="B52" i="167"/>
  <c r="AK21" i="164"/>
  <c r="AK23" i="167"/>
  <c r="AK37" i="164"/>
  <c r="AK32" i="167"/>
  <c r="AK33" i="167"/>
  <c r="AJ21" i="164"/>
  <c r="AK56" i="167"/>
  <c r="B57" i="167"/>
  <c r="AJ65" i="164"/>
  <c r="AK50" i="167"/>
  <c r="AR18" i="164"/>
  <c r="B31" i="167"/>
  <c r="AJ29" i="167"/>
  <c r="AK47" i="167"/>
  <c r="AK30" i="164"/>
  <c r="AR3" i="164"/>
  <c r="AJ16" i="164"/>
  <c r="AJ40" i="167"/>
  <c r="AK29" i="164"/>
  <c r="AK20" i="164"/>
  <c r="B22" i="167"/>
  <c r="AR10" i="167"/>
  <c r="AJ50" i="164"/>
  <c r="AJ56" i="167"/>
  <c r="AK25" i="164"/>
  <c r="AK28" i="164"/>
  <c r="B3" i="167"/>
  <c r="AK35" i="164"/>
  <c r="B21" i="167"/>
  <c r="AJ45" i="167"/>
  <c r="B60" i="167"/>
  <c r="AK58" i="167"/>
  <c r="AJ37" i="164"/>
  <c r="AK45" i="167"/>
  <c r="AJ59" i="167"/>
  <c r="B46" i="167"/>
  <c r="AK54" i="164"/>
  <c r="AJ38" i="167"/>
  <c r="AJ23" i="164"/>
  <c r="AJ39" i="167"/>
  <c r="AK38" i="164"/>
  <c r="AJ47" i="167"/>
  <c r="AJ40" i="164"/>
  <c r="AJ41" i="167"/>
  <c r="I26" i="156" l="1"/>
  <c r="E32" i="167"/>
  <c r="C32" i="167"/>
  <c r="L32" i="167"/>
  <c r="D32" i="167"/>
  <c r="E48" i="167"/>
  <c r="I42" i="156"/>
  <c r="C48" i="167"/>
  <c r="D48" i="167"/>
  <c r="L48" i="167"/>
  <c r="D53" i="167"/>
  <c r="C53" i="167"/>
  <c r="L53" i="167"/>
  <c r="E53" i="167"/>
  <c r="I47" i="156"/>
  <c r="L35" i="167"/>
  <c r="C35" i="167"/>
  <c r="I29" i="156"/>
  <c r="D35" i="167"/>
  <c r="E35" i="167"/>
  <c r="I54" i="156"/>
  <c r="E60" i="167"/>
  <c r="L60" i="167"/>
  <c r="C60" i="167"/>
  <c r="D60" i="167"/>
  <c r="L29" i="167"/>
  <c r="I23" i="156"/>
  <c r="E29" i="167"/>
  <c r="C29" i="167"/>
  <c r="D29" i="167"/>
  <c r="D31" i="167"/>
  <c r="C31" i="167"/>
  <c r="I25" i="156"/>
  <c r="E31" i="167"/>
  <c r="L31" i="167"/>
  <c r="E17" i="167"/>
  <c r="D17" i="167"/>
  <c r="L17" i="167"/>
  <c r="I11" i="156"/>
  <c r="C17" i="167"/>
  <c r="D30" i="167"/>
  <c r="I24" i="156"/>
  <c r="E30" i="167"/>
  <c r="C30" i="167"/>
  <c r="L30" i="167"/>
  <c r="E36" i="167"/>
  <c r="I30" i="156"/>
  <c r="L36" i="167"/>
  <c r="C36" i="167"/>
  <c r="D36" i="167"/>
  <c r="L51" i="167"/>
  <c r="D51" i="167"/>
  <c r="C51" i="167"/>
  <c r="E51" i="167"/>
  <c r="I45" i="156"/>
  <c r="C25" i="167"/>
  <c r="I19" i="156"/>
  <c r="D25" i="167"/>
  <c r="E25" i="167"/>
  <c r="L25" i="167"/>
  <c r="C59" i="167"/>
  <c r="L59" i="167"/>
  <c r="I53" i="156"/>
  <c r="E59" i="167"/>
  <c r="D59" i="167"/>
  <c r="I22" i="156"/>
  <c r="C28" i="167"/>
  <c r="D28" i="167"/>
  <c r="E28" i="167"/>
  <c r="L28" i="167"/>
  <c r="I20" i="156"/>
  <c r="D26" i="167"/>
  <c r="C26" i="167"/>
  <c r="L26" i="167"/>
  <c r="E26" i="167"/>
  <c r="C65" i="167"/>
  <c r="I59" i="156"/>
  <c r="D65" i="167"/>
  <c r="E65" i="167"/>
  <c r="L65" i="167"/>
  <c r="I13" i="156"/>
  <c r="C19" i="167"/>
  <c r="L19" i="167"/>
  <c r="E19" i="167"/>
  <c r="D19" i="167"/>
  <c r="AQ6" i="164"/>
  <c r="AQ12" i="164"/>
  <c r="AQ11" i="164"/>
  <c r="AQ2" i="164"/>
  <c r="AQ4" i="164"/>
  <c r="AQ5" i="164"/>
  <c r="AQ10" i="164"/>
  <c r="AQ3" i="164"/>
  <c r="AQ9" i="164"/>
  <c r="AQ7" i="164"/>
  <c r="AQ13" i="164"/>
  <c r="AQ8" i="164"/>
  <c r="D22" i="167"/>
  <c r="L22" i="167"/>
  <c r="E22" i="167"/>
  <c r="C22" i="167"/>
  <c r="I16" i="156"/>
  <c r="E39" i="167"/>
  <c r="C39" i="167"/>
  <c r="D39" i="167"/>
  <c r="I33" i="156"/>
  <c r="L39" i="167"/>
  <c r="D58" i="167"/>
  <c r="C58" i="167"/>
  <c r="L58" i="167"/>
  <c r="E58" i="167"/>
  <c r="I52" i="156"/>
  <c r="L52" i="167"/>
  <c r="E52" i="167"/>
  <c r="I46" i="156"/>
  <c r="D52" i="167"/>
  <c r="C52" i="167"/>
  <c r="AK66" i="167"/>
  <c r="AK67" i="167" s="1"/>
  <c r="D33" i="167"/>
  <c r="C33" i="167"/>
  <c r="L33" i="167"/>
  <c r="I27" i="156"/>
  <c r="E33" i="167"/>
  <c r="I44" i="156"/>
  <c r="D50" i="167"/>
  <c r="E50" i="167"/>
  <c r="C50" i="167"/>
  <c r="L50" i="167"/>
  <c r="E56" i="167"/>
  <c r="I50" i="156"/>
  <c r="C56" i="167"/>
  <c r="L56" i="167"/>
  <c r="D56" i="167"/>
  <c r="AN6" i="164"/>
  <c r="AQ9" i="167"/>
  <c r="AQ3" i="167"/>
  <c r="AQ5" i="167"/>
  <c r="AQ13" i="167"/>
  <c r="AQ10" i="167"/>
  <c r="AQ12" i="167"/>
  <c r="AQ7" i="167"/>
  <c r="AQ11" i="167"/>
  <c r="AQ4" i="167"/>
  <c r="AQ6" i="167"/>
  <c r="AQ2" i="167"/>
  <c r="AQ8" i="167"/>
  <c r="L57" i="167"/>
  <c r="E57" i="167"/>
  <c r="C57" i="167"/>
  <c r="D57" i="167"/>
  <c r="I51" i="156"/>
  <c r="I36" i="156"/>
  <c r="C42" i="167"/>
  <c r="D42" i="167"/>
  <c r="E42" i="167"/>
  <c r="L42" i="167"/>
  <c r="C41" i="167"/>
  <c r="D41" i="167"/>
  <c r="I35" i="156"/>
  <c r="L41" i="167"/>
  <c r="E41" i="167"/>
  <c r="C24" i="167"/>
  <c r="E24" i="167"/>
  <c r="L24" i="167"/>
  <c r="D24" i="167"/>
  <c r="I18" i="156"/>
  <c r="AQ19" i="167"/>
  <c r="AQ18" i="167"/>
  <c r="D38" i="167"/>
  <c r="I32" i="156"/>
  <c r="L38" i="167"/>
  <c r="E38" i="167"/>
  <c r="C38" i="167"/>
  <c r="L43" i="167"/>
  <c r="D43" i="167"/>
  <c r="I37" i="156"/>
  <c r="E43" i="167"/>
  <c r="C43" i="167"/>
  <c r="AN6" i="167"/>
  <c r="E37" i="167"/>
  <c r="C37" i="167"/>
  <c r="I31" i="156"/>
  <c r="L37" i="167"/>
  <c r="D37" i="167"/>
  <c r="I58" i="156"/>
  <c r="L64" i="167"/>
  <c r="C64" i="167"/>
  <c r="E64" i="167"/>
  <c r="D64" i="167"/>
  <c r="C46" i="167"/>
  <c r="I40" i="156"/>
  <c r="L46" i="167"/>
  <c r="D46" i="167"/>
  <c r="E46" i="167"/>
  <c r="AK66" i="164"/>
  <c r="AK67" i="164" s="1"/>
  <c r="D21" i="167"/>
  <c r="I15" i="156"/>
  <c r="E21" i="167"/>
  <c r="C21" i="167"/>
  <c r="L21" i="167"/>
  <c r="D55" i="167"/>
  <c r="C55" i="167"/>
  <c r="L55" i="167"/>
  <c r="E55" i="167"/>
  <c r="I49" i="156"/>
  <c r="L40" i="167"/>
  <c r="D40" i="167"/>
  <c r="C40" i="167"/>
  <c r="E40" i="167"/>
  <c r="I34" i="156"/>
  <c r="I38" i="156"/>
  <c r="C44" i="167"/>
  <c r="D44" i="167"/>
  <c r="L44" i="167"/>
  <c r="E44" i="167"/>
  <c r="C18" i="167"/>
  <c r="D18" i="167"/>
  <c r="I12" i="156"/>
  <c r="L18" i="167"/>
  <c r="E18" i="167"/>
  <c r="C34" i="167"/>
  <c r="D34" i="167"/>
  <c r="E34" i="167"/>
  <c r="L34" i="167"/>
  <c r="I28" i="156"/>
  <c r="AQ14" i="164"/>
  <c r="AQ17" i="164"/>
  <c r="AQ15" i="164"/>
  <c r="AQ16" i="164"/>
  <c r="I56" i="156"/>
  <c r="E62" i="167"/>
  <c r="D62" i="167"/>
  <c r="C62" i="167"/>
  <c r="L62" i="167"/>
  <c r="E20" i="167"/>
  <c r="L20" i="167"/>
  <c r="C20" i="167"/>
  <c r="I14" i="156"/>
  <c r="D20" i="167"/>
  <c r="AQ15" i="167"/>
  <c r="AQ14" i="167"/>
  <c r="AQ17" i="167"/>
  <c r="AQ16" i="167"/>
  <c r="AQ19" i="164"/>
  <c r="AQ18" i="164"/>
  <c r="E61" i="167"/>
  <c r="C61" i="167"/>
  <c r="D61" i="167"/>
  <c r="L61" i="167"/>
  <c r="I55" i="156"/>
  <c r="L27" i="167"/>
  <c r="D27" i="167"/>
  <c r="C27" i="167"/>
  <c r="I21" i="156"/>
  <c r="E27" i="167"/>
  <c r="E23" i="167"/>
  <c r="D23" i="167"/>
  <c r="C23" i="167"/>
  <c r="L23" i="167"/>
  <c r="I17" i="156"/>
  <c r="D63" i="167"/>
  <c r="L63" i="167"/>
  <c r="I57" i="156"/>
  <c r="C63" i="167"/>
  <c r="E63" i="167"/>
  <c r="E45" i="167"/>
  <c r="D45" i="167"/>
  <c r="I39" i="156"/>
  <c r="L45" i="167"/>
  <c r="C45" i="167"/>
  <c r="D54" i="167"/>
  <c r="C54" i="167"/>
  <c r="I48" i="156"/>
  <c r="E54" i="167"/>
  <c r="L54" i="167"/>
  <c r="C47" i="167"/>
  <c r="E47" i="167"/>
  <c r="D47" i="167"/>
  <c r="L47" i="167"/>
  <c r="I41" i="156"/>
  <c r="L49" i="167"/>
  <c r="I43" i="156"/>
  <c r="C49" i="167"/>
  <c r="D49" i="167"/>
  <c r="E49" i="167"/>
  <c r="B24" i="168" a="1"/>
  <c r="B24" i="168" s="1"/>
  <c r="Q60" i="23"/>
  <c r="P60" i="23"/>
  <c r="O60" i="23"/>
  <c r="N60" i="23"/>
  <c r="M60" i="23"/>
  <c r="L60" i="23"/>
  <c r="M51" i="167" l="1"/>
  <c r="M49" i="167"/>
  <c r="M27" i="167"/>
  <c r="M35" i="167"/>
  <c r="M30" i="167"/>
  <c r="M45" i="167"/>
  <c r="M61" i="167"/>
  <c r="M40" i="167"/>
  <c r="M28" i="167"/>
  <c r="M43" i="167"/>
  <c r="M53" i="167"/>
  <c r="M47" i="167"/>
  <c r="M33" i="167"/>
  <c r="M23" i="167"/>
  <c r="M20" i="167"/>
  <c r="M18" i="167"/>
  <c r="M38" i="167"/>
  <c r="M24" i="167"/>
  <c r="M41" i="167"/>
  <c r="M42" i="167"/>
  <c r="M57" i="167"/>
  <c r="M56" i="167"/>
  <c r="M50" i="167"/>
  <c r="M19" i="167"/>
  <c r="M65" i="167"/>
  <c r="M25" i="167"/>
  <c r="M54" i="167"/>
  <c r="M62" i="167"/>
  <c r="M31" i="167"/>
  <c r="M60" i="167"/>
  <c r="M48" i="167"/>
  <c r="M55" i="167"/>
  <c r="M46" i="167"/>
  <c r="M37" i="167"/>
  <c r="M59" i="167"/>
  <c r="M36" i="167"/>
  <c r="M17" i="167"/>
  <c r="M29" i="167"/>
  <c r="M32" i="167"/>
  <c r="M58" i="167"/>
  <c r="M26" i="167"/>
  <c r="M34" i="167"/>
  <c r="M39" i="167"/>
  <c r="M22" i="167"/>
  <c r="M63" i="167"/>
  <c r="M44" i="167"/>
  <c r="M21" i="167"/>
  <c r="M64" i="167"/>
  <c r="M52" i="167"/>
  <c r="D13" i="24"/>
  <c r="D12" i="24"/>
  <c r="O67" i="167" l="1"/>
  <c r="K60" i="23"/>
  <c r="D46" i="24"/>
  <c r="C46" i="24"/>
  <c r="B46" i="24"/>
  <c r="D47" i="24"/>
  <c r="C47" i="24"/>
  <c r="B47" i="24"/>
  <c r="D48" i="24"/>
  <c r="C48" i="24"/>
  <c r="B48" i="24"/>
  <c r="D49" i="24"/>
  <c r="C49" i="24"/>
  <c r="B49" i="24"/>
  <c r="D50" i="24"/>
  <c r="C50" i="24"/>
  <c r="B50" i="24"/>
  <c r="D51" i="24"/>
  <c r="C51" i="24"/>
  <c r="B51" i="24"/>
  <c r="D52" i="24"/>
  <c r="C52" i="24"/>
  <c r="B52" i="24"/>
  <c r="D53" i="24"/>
  <c r="C53" i="24"/>
  <c r="B53" i="24"/>
  <c r="D54" i="24"/>
  <c r="C54" i="24"/>
  <c r="B54" i="24"/>
  <c r="D55" i="24"/>
  <c r="C55" i="24"/>
  <c r="B55" i="24"/>
  <c r="D56" i="24"/>
  <c r="C56" i="24"/>
  <c r="B56" i="24"/>
  <c r="D57" i="24"/>
  <c r="C57" i="24"/>
  <c r="B57" i="24"/>
  <c r="D58" i="24"/>
  <c r="C58" i="24"/>
  <c r="B58" i="24"/>
  <c r="D59" i="24"/>
  <c r="C59" i="24"/>
  <c r="B59" i="24"/>
  <c r="E7" i="23"/>
  <c r="B11" i="24"/>
  <c r="B12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13" i="24"/>
  <c r="B14" i="24"/>
  <c r="B15" i="24"/>
  <c r="B16" i="24"/>
  <c r="B17" i="24"/>
  <c r="B18" i="24"/>
  <c r="B19" i="24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D36" i="24"/>
  <c r="C36" i="24"/>
  <c r="D35" i="24"/>
  <c r="C35" i="24"/>
  <c r="D34" i="24"/>
  <c r="C34" i="24"/>
  <c r="D33" i="24"/>
  <c r="C33" i="24"/>
  <c r="D32" i="24"/>
  <c r="C32" i="24"/>
  <c r="D31" i="24"/>
  <c r="C31" i="24"/>
  <c r="D30" i="24"/>
  <c r="C30" i="24"/>
  <c r="D29" i="24"/>
  <c r="C29" i="24"/>
  <c r="D28" i="24"/>
  <c r="C28" i="24"/>
  <c r="D27" i="24"/>
  <c r="C27" i="24"/>
  <c r="D26" i="24"/>
  <c r="C26" i="24"/>
  <c r="D25" i="24"/>
  <c r="C25" i="24"/>
  <c r="D24" i="24"/>
  <c r="C24" i="24"/>
  <c r="D23" i="24"/>
  <c r="C23" i="24"/>
  <c r="D22" i="24"/>
  <c r="C22" i="24"/>
  <c r="D21" i="24"/>
  <c r="C21" i="24"/>
  <c r="B21" i="24"/>
  <c r="D20" i="24"/>
  <c r="C20" i="24"/>
  <c r="B20" i="24"/>
  <c r="D19" i="24"/>
  <c r="C19" i="24"/>
  <c r="D18" i="24"/>
  <c r="C18" i="24"/>
  <c r="D17" i="24"/>
  <c r="C17" i="24"/>
  <c r="D16" i="24"/>
  <c r="C16" i="24"/>
  <c r="D15" i="24"/>
  <c r="C15" i="24"/>
  <c r="D14" i="24"/>
  <c r="C14" i="24"/>
  <c r="C13" i="24"/>
  <c r="C12" i="24"/>
  <c r="D11" i="24"/>
  <c r="C11" i="24"/>
  <c r="B1" i="24"/>
  <c r="I4" i="24"/>
  <c r="G4" i="24"/>
  <c r="E4" i="24"/>
  <c r="E60" i="23"/>
  <c r="G60" i="23"/>
  <c r="H60" i="23" l="1"/>
  <c r="I60" i="23" l="1"/>
  <c r="O67" i="164" s="1"/>
  <c r="N24" i="164" l="1"/>
  <c r="O24" i="164" s="1"/>
  <c r="P24" i="164" s="1"/>
  <c r="Q24" i="167" s="1"/>
  <c r="N16" i="164"/>
  <c r="O16" i="164" s="1"/>
  <c r="P16" i="164" s="1"/>
  <c r="N34" i="164"/>
  <c r="O34" i="164" s="1"/>
  <c r="P34" i="164" s="1"/>
  <c r="Q34" i="167" s="1"/>
  <c r="N64" i="164"/>
  <c r="O64" i="164" s="1"/>
  <c r="P64" i="164" s="1"/>
  <c r="Q64" i="167" s="1"/>
  <c r="N35" i="164"/>
  <c r="O35" i="164" s="1"/>
  <c r="P35" i="164" s="1"/>
  <c r="Q35" i="167" s="1"/>
  <c r="N48" i="164"/>
  <c r="O48" i="164" s="1"/>
  <c r="P48" i="164" s="1"/>
  <c r="Q48" i="167" s="1"/>
  <c r="N38" i="164"/>
  <c r="O38" i="164" s="1"/>
  <c r="P38" i="164" s="1"/>
  <c r="Q38" i="167" s="1"/>
  <c r="N45" i="164"/>
  <c r="O45" i="164" s="1"/>
  <c r="P45" i="164" s="1"/>
  <c r="Q45" i="167" s="1"/>
  <c r="N18" i="164"/>
  <c r="O18" i="164" s="1"/>
  <c r="P18" i="164" s="1"/>
  <c r="Q18" i="167" s="1"/>
  <c r="N53" i="164"/>
  <c r="O53" i="164" s="1"/>
  <c r="P53" i="164" s="1"/>
  <c r="Q53" i="167" s="1"/>
  <c r="N23" i="164"/>
  <c r="O23" i="164" s="1"/>
  <c r="P23" i="164" s="1"/>
  <c r="Q23" i="167" s="1"/>
  <c r="N44" i="164"/>
  <c r="O44" i="164" s="1"/>
  <c r="P44" i="164" s="1"/>
  <c r="Q44" i="167" s="1"/>
  <c r="N54" i="164"/>
  <c r="O54" i="164" s="1"/>
  <c r="P54" i="164" s="1"/>
  <c r="Q54" i="167" s="1"/>
  <c r="N33" i="164"/>
  <c r="O33" i="164" s="1"/>
  <c r="P33" i="164" s="1"/>
  <c r="Q33" i="167" s="1"/>
  <c r="N29" i="164"/>
  <c r="O29" i="164" s="1"/>
  <c r="P29" i="164" s="1"/>
  <c r="Q29" i="167" s="1"/>
  <c r="N46" i="164"/>
  <c r="O46" i="164" s="1"/>
  <c r="P46" i="164" s="1"/>
  <c r="Q46" i="167" s="1"/>
  <c r="N26" i="164"/>
  <c r="O26" i="164" s="1"/>
  <c r="P26" i="164" s="1"/>
  <c r="Q26" i="167" s="1"/>
  <c r="N65" i="164"/>
  <c r="O65" i="164" s="1"/>
  <c r="P65" i="164" s="1"/>
  <c r="Q65" i="167" s="1"/>
  <c r="N61" i="164"/>
  <c r="O61" i="164" s="1"/>
  <c r="P61" i="164" s="1"/>
  <c r="Q61" i="167" s="1"/>
  <c r="N57" i="164"/>
  <c r="O57" i="164" s="1"/>
  <c r="P57" i="164" s="1"/>
  <c r="Q57" i="167" s="1"/>
  <c r="N30" i="164"/>
  <c r="O30" i="164" s="1"/>
  <c r="P30" i="164" s="1"/>
  <c r="Q30" i="167" s="1"/>
  <c r="N52" i="164"/>
  <c r="O52" i="164" s="1"/>
  <c r="P52" i="164" s="1"/>
  <c r="Q52" i="167" s="1"/>
  <c r="N21" i="164"/>
  <c r="O21" i="164" s="1"/>
  <c r="P21" i="164" s="1"/>
  <c r="Q21" i="167" s="1"/>
  <c r="N49" i="164"/>
  <c r="O49" i="164" s="1"/>
  <c r="P49" i="164" s="1"/>
  <c r="Q49" i="167" s="1"/>
  <c r="N59" i="164"/>
  <c r="O59" i="164" s="1"/>
  <c r="P59" i="164" s="1"/>
  <c r="Q59" i="167" s="1"/>
  <c r="N40" i="164"/>
  <c r="O40" i="164" s="1"/>
  <c r="P40" i="164" s="1"/>
  <c r="Q40" i="167" s="1"/>
  <c r="N25" i="164"/>
  <c r="O25" i="164" s="1"/>
  <c r="P25" i="164" s="1"/>
  <c r="N43" i="164"/>
  <c r="O43" i="164" s="1"/>
  <c r="P43" i="164" s="1"/>
  <c r="Q43" i="167" s="1"/>
  <c r="N20" i="164"/>
  <c r="O20" i="164" s="1"/>
  <c r="P20" i="164" s="1"/>
  <c r="Q20" i="167" s="1"/>
  <c r="N63" i="164"/>
  <c r="O63" i="164" s="1"/>
  <c r="P63" i="164" s="1"/>
  <c r="Q63" i="167" s="1"/>
  <c r="N31" i="164"/>
  <c r="O31" i="164" s="1"/>
  <c r="P31" i="164" s="1"/>
  <c r="Q31" i="167" s="1"/>
  <c r="N62" i="164"/>
  <c r="O62" i="164" s="1"/>
  <c r="P62" i="164" s="1"/>
  <c r="Q62" i="167" s="1"/>
  <c r="N42" i="164"/>
  <c r="O42" i="164" s="1"/>
  <c r="P42" i="164" s="1"/>
  <c r="Q42" i="167" s="1"/>
  <c r="N47" i="164"/>
  <c r="O47" i="164" s="1"/>
  <c r="P47" i="164" s="1"/>
  <c r="Q47" i="167" s="1"/>
  <c r="N36" i="164"/>
  <c r="O36" i="164" s="1"/>
  <c r="P36" i="164" s="1"/>
  <c r="Q36" i="167" s="1"/>
  <c r="N27" i="164"/>
  <c r="O27" i="164" s="1"/>
  <c r="P27" i="164" s="1"/>
  <c r="Q27" i="167" s="1"/>
  <c r="N32" i="164"/>
  <c r="O32" i="164" s="1"/>
  <c r="P32" i="164" s="1"/>
  <c r="Q32" i="167" s="1"/>
  <c r="N58" i="164"/>
  <c r="O58" i="164" s="1"/>
  <c r="P58" i="164" s="1"/>
  <c r="Q58" i="167" s="1"/>
  <c r="N22" i="164"/>
  <c r="O22" i="164" s="1"/>
  <c r="P22" i="164" s="1"/>
  <c r="Q22" i="167" s="1"/>
  <c r="N39" i="164"/>
  <c r="O39" i="164" s="1"/>
  <c r="P39" i="164" s="1"/>
  <c r="Q39" i="167" s="1"/>
  <c r="N50" i="164"/>
  <c r="O50" i="164" s="1"/>
  <c r="P50" i="164" s="1"/>
  <c r="Q50" i="167" s="1"/>
  <c r="N56" i="164"/>
  <c r="O56" i="164" s="1"/>
  <c r="P56" i="164" s="1"/>
  <c r="Q56" i="167" s="1"/>
  <c r="N28" i="164"/>
  <c r="O28" i="164" s="1"/>
  <c r="P28" i="164" s="1"/>
  <c r="Q28" i="167" s="1"/>
  <c r="N41" i="164"/>
  <c r="O41" i="164" s="1"/>
  <c r="P41" i="164" s="1"/>
  <c r="Q41" i="167" s="1"/>
  <c r="N55" i="164"/>
  <c r="O55" i="164" s="1"/>
  <c r="P55" i="164" s="1"/>
  <c r="Q55" i="167" s="1"/>
  <c r="N60" i="164"/>
  <c r="O60" i="164" s="1"/>
  <c r="P60" i="164" s="1"/>
  <c r="Q60" i="167" s="1"/>
  <c r="N37" i="164"/>
  <c r="O37" i="164" s="1"/>
  <c r="P37" i="164" s="1"/>
  <c r="Q37" i="167" s="1"/>
  <c r="N51" i="164"/>
  <c r="O51" i="164" s="1"/>
  <c r="P51" i="164" s="1"/>
  <c r="Q51" i="167" s="1"/>
  <c r="N17" i="164"/>
  <c r="O17" i="164" s="1"/>
  <c r="P17" i="164" s="1"/>
  <c r="Q17" i="167" s="1"/>
  <c r="N19" i="164"/>
  <c r="O19" i="164" s="1"/>
  <c r="P19" i="164" s="1"/>
  <c r="Q19" i="167" s="1"/>
  <c r="AH67" i="164"/>
  <c r="Q16" i="167" l="1"/>
  <c r="Q66" i="164"/>
  <c r="I12" i="168"/>
  <c r="Q25" i="167"/>
  <c r="AH67" i="167"/>
  <c r="N37" i="167"/>
  <c r="O37" i="167" s="1"/>
  <c r="P37" i="167" s="1"/>
  <c r="N51" i="167"/>
  <c r="O51" i="167" s="1"/>
  <c r="P51" i="167" s="1"/>
  <c r="N42" i="167"/>
  <c r="O42" i="167" s="1"/>
  <c r="P42" i="167" s="1"/>
  <c r="N17" i="167"/>
  <c r="O17" i="167" s="1"/>
  <c r="P17" i="167" s="1"/>
  <c r="N45" i="167"/>
  <c r="O45" i="167" s="1"/>
  <c r="P45" i="167" s="1"/>
  <c r="N27" i="167"/>
  <c r="O27" i="167" s="1"/>
  <c r="P27" i="167" s="1"/>
  <c r="N59" i="167"/>
  <c r="O59" i="167" s="1"/>
  <c r="P59" i="167" s="1"/>
  <c r="N26" i="167"/>
  <c r="O26" i="167" s="1"/>
  <c r="P26" i="167" s="1"/>
  <c r="N21" i="167"/>
  <c r="O21" i="167" s="1"/>
  <c r="P21" i="167" s="1"/>
  <c r="N53" i="167"/>
  <c r="O53" i="167" s="1"/>
  <c r="P53" i="167" s="1"/>
  <c r="N35" i="167"/>
  <c r="O35" i="167" s="1"/>
  <c r="P35" i="167" s="1"/>
  <c r="N29" i="167"/>
  <c r="O29" i="167" s="1"/>
  <c r="P29" i="167" s="1"/>
  <c r="N61" i="167"/>
  <c r="O61" i="167" s="1"/>
  <c r="P61" i="167" s="1"/>
  <c r="N19" i="167"/>
  <c r="O19" i="167" s="1"/>
  <c r="P19" i="167" s="1"/>
  <c r="N43" i="167"/>
  <c r="O43" i="167" s="1"/>
  <c r="P43" i="167" s="1"/>
  <c r="N57" i="167"/>
  <c r="O57" i="167" s="1"/>
  <c r="P57" i="167" s="1"/>
  <c r="N33" i="167"/>
  <c r="O33" i="167" s="1"/>
  <c r="P33" i="167" s="1"/>
  <c r="N47" i="167"/>
  <c r="O47" i="167" s="1"/>
  <c r="P47" i="167" s="1"/>
  <c r="N40" i="167"/>
  <c r="O40" i="167" s="1"/>
  <c r="P40" i="167" s="1"/>
  <c r="N65" i="167"/>
  <c r="O65" i="167" s="1"/>
  <c r="P65" i="167" s="1"/>
  <c r="N18" i="167"/>
  <c r="O18" i="167" s="1"/>
  <c r="P18" i="167" s="1"/>
  <c r="N64" i="167"/>
  <c r="O64" i="167" s="1"/>
  <c r="P64" i="167" s="1"/>
  <c r="N63" i="167"/>
  <c r="O63" i="167" s="1"/>
  <c r="P63" i="167" s="1"/>
  <c r="N32" i="167"/>
  <c r="O32" i="167" s="1"/>
  <c r="P32" i="167" s="1"/>
  <c r="N34" i="167"/>
  <c r="O34" i="167" s="1"/>
  <c r="P34" i="167" s="1"/>
  <c r="N39" i="167"/>
  <c r="O39" i="167" s="1"/>
  <c r="P39" i="167" s="1"/>
  <c r="N49" i="167"/>
  <c r="O49" i="167" s="1"/>
  <c r="P49" i="167" s="1"/>
  <c r="N28" i="167"/>
  <c r="O28" i="167" s="1"/>
  <c r="P28" i="167" s="1"/>
  <c r="N48" i="167"/>
  <c r="O48" i="167" s="1"/>
  <c r="P48" i="167" s="1"/>
  <c r="N60" i="167"/>
  <c r="O60" i="167" s="1"/>
  <c r="P60" i="167" s="1"/>
  <c r="N52" i="167"/>
  <c r="O52" i="167" s="1"/>
  <c r="P52" i="167" s="1"/>
  <c r="N25" i="167"/>
  <c r="O25" i="167" s="1"/>
  <c r="N20" i="167"/>
  <c r="O20" i="167" s="1"/>
  <c r="P20" i="167" s="1"/>
  <c r="N50" i="167"/>
  <c r="O50" i="167" s="1"/>
  <c r="P50" i="167" s="1"/>
  <c r="N31" i="167"/>
  <c r="O31" i="167" s="1"/>
  <c r="P31" i="167" s="1"/>
  <c r="N23" i="167"/>
  <c r="O23" i="167" s="1"/>
  <c r="P23" i="167" s="1"/>
  <c r="N56" i="167"/>
  <c r="O56" i="167" s="1"/>
  <c r="P56" i="167" s="1"/>
  <c r="N38" i="167"/>
  <c r="O38" i="167" s="1"/>
  <c r="P38" i="167" s="1"/>
  <c r="N16" i="167"/>
  <c r="O16" i="167" s="1"/>
  <c r="N44" i="167"/>
  <c r="O44" i="167" s="1"/>
  <c r="P44" i="167" s="1"/>
  <c r="N62" i="167"/>
  <c r="O62" i="167" s="1"/>
  <c r="P62" i="167" s="1"/>
  <c r="N30" i="167"/>
  <c r="O30" i="167" s="1"/>
  <c r="P30" i="167" s="1"/>
  <c r="N36" i="167"/>
  <c r="O36" i="167" s="1"/>
  <c r="P36" i="167" s="1"/>
  <c r="N24" i="167"/>
  <c r="O24" i="167" s="1"/>
  <c r="P24" i="167" s="1"/>
  <c r="N41" i="167"/>
  <c r="O41" i="167" s="1"/>
  <c r="P41" i="167" s="1"/>
  <c r="N54" i="167"/>
  <c r="O54" i="167" s="1"/>
  <c r="P54" i="167" s="1"/>
  <c r="N46" i="167"/>
  <c r="O46" i="167" s="1"/>
  <c r="P46" i="167" s="1"/>
  <c r="N58" i="167"/>
  <c r="O58" i="167" s="1"/>
  <c r="P58" i="167" s="1"/>
  <c r="N55" i="167"/>
  <c r="O55" i="167" s="1"/>
  <c r="P55" i="167" s="1"/>
  <c r="N22" i="167"/>
  <c r="O22" i="167" s="1"/>
  <c r="P22" i="167" s="1"/>
  <c r="P25" i="167" l="1"/>
  <c r="O66" i="167"/>
  <c r="P16" i="167"/>
  <c r="I13" i="168" s="1"/>
  <c r="I6" i="168" s="1"/>
  <c r="Q66" i="167" l="1"/>
  <c r="Q67" i="167" s="1"/>
  <c r="S67" i="16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<sst xmlns="http://schemas.openxmlformats.org/spreadsheetml/2006/main" count="384" uniqueCount="206">
  <si>
    <t>VREDNOTENJE KRITERIJEV</t>
  </si>
  <si>
    <t>IZRAČUN SREDSTEV</t>
  </si>
  <si>
    <t>Priimek in ime</t>
  </si>
  <si>
    <t>VSOTA</t>
  </si>
  <si>
    <t>A</t>
  </si>
  <si>
    <t>B</t>
  </si>
  <si>
    <t>C</t>
  </si>
  <si>
    <t>Šifra proračunskega uporabnika:</t>
  </si>
  <si>
    <t>Organizacijska enota:</t>
  </si>
  <si>
    <t>Datum ocenjevanja:</t>
  </si>
  <si>
    <t>Ocenjevalec:</t>
  </si>
  <si>
    <t>Tarifni razred</t>
  </si>
  <si>
    <t>Plačni razred</t>
  </si>
  <si>
    <t>OSNOVNI PODATKI O JAVNIH USLUŽBENCIH</t>
  </si>
  <si>
    <t>KRITERIJ</t>
  </si>
  <si>
    <t>DELOVNA USPEŠNOST</t>
  </si>
  <si>
    <t>KORIGIRANA DELOVNA USPEŠNOST</t>
  </si>
  <si>
    <t>IZPLAČILO DELOVNE USPEŠNOSTI</t>
  </si>
  <si>
    <t>NAJVIŠJE MOŽNO IZPLAČILO DELOVNE USPEŠNOSTI</t>
  </si>
  <si>
    <t>v koeficientu</t>
  </si>
  <si>
    <t>v €</t>
  </si>
  <si>
    <t>OCENE</t>
  </si>
  <si>
    <t>D</t>
  </si>
  <si>
    <t>E</t>
  </si>
  <si>
    <t>B - kakovost in natančnost</t>
  </si>
  <si>
    <t>A - znanje in strokovnost</t>
  </si>
  <si>
    <t>C - odnos do dela in delovnih sredstev</t>
  </si>
  <si>
    <t>D - obseg in učinkovitost</t>
  </si>
  <si>
    <t>E - inovativnost</t>
  </si>
  <si>
    <t>* LEGENDA:</t>
  </si>
  <si>
    <t>NAJVIŠJI DELEŽ
OSNOVNE PLAČE</t>
  </si>
  <si>
    <t>10=SUM(5..9)</t>
  </si>
  <si>
    <t>LIST</t>
  </si>
  <si>
    <t>VRSTICA</t>
  </si>
  <si>
    <t>PREJŠNJI LIST</t>
  </si>
  <si>
    <t>12</t>
  </si>
  <si>
    <t>I</t>
  </si>
  <si>
    <t>IZPLAČILO REDNE DELOVNE USPEŠNOSTI</t>
  </si>
  <si>
    <t>Nadpovprečni delovni rezultati *</t>
  </si>
  <si>
    <t>Julij</t>
  </si>
  <si>
    <t>Avgust</t>
  </si>
  <si>
    <t>September</t>
  </si>
  <si>
    <t>Oktober</t>
  </si>
  <si>
    <t>November</t>
  </si>
  <si>
    <t>December</t>
  </si>
  <si>
    <t>II=I x %</t>
  </si>
  <si>
    <t>OSNOVNA PLAČA</t>
  </si>
  <si>
    <t>III</t>
  </si>
  <si>
    <t>Ocenjevalno obdobje</t>
  </si>
  <si>
    <t>Kriteriji za določitev dela plače za redno delovno upešnost</t>
  </si>
  <si>
    <t>Vsota točk po posameznem ocenjevalnem obdobju</t>
  </si>
  <si>
    <t>Višina izplačila redne delovne uspešnosti po ocenjevalnem obdobju</t>
  </si>
  <si>
    <t>znanje in strokovnost</t>
  </si>
  <si>
    <t>kakovost in natančnost</t>
  </si>
  <si>
    <t>odnos do dela in delovnih sredstev</t>
  </si>
  <si>
    <t>obseg in učinkovitost</t>
  </si>
  <si>
    <t>inovativnost</t>
  </si>
  <si>
    <t>Podpis odgovorne osebe:</t>
  </si>
  <si>
    <t>LETO</t>
  </si>
  <si>
    <t>Leto: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</si>
  <si>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</si>
  <si>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</si>
  <si>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</si>
  <si>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</si>
  <si>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</si>
  <si>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</si>
  <si>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</si>
  <si>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</si>
  <si>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</si>
  <si>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</si>
  <si>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</si>
  <si>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</si>
  <si>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11=10 / IV</t>
  </si>
  <si>
    <t>ŠTEVILO OBDOBIJ</t>
  </si>
  <si>
    <t>OBRAČUNANA OSNOVNA PLAČA</t>
  </si>
  <si>
    <t>delež maks. ocene</t>
  </si>
  <si>
    <t>IZRAČUN REDNE
DELOVNE USPEŠNOSTI</t>
  </si>
  <si>
    <t>koeficient</t>
  </si>
  <si>
    <t>€</t>
  </si>
  <si>
    <t>Kor. faktor (KF)</t>
  </si>
  <si>
    <t>NAJVIŠJE MOŽNO IZPLAČILO REDNE LETNE DELOVNE USPEŠNOSTI</t>
  </si>
  <si>
    <t>IV</t>
  </si>
  <si>
    <t>Izplačana masa</t>
  </si>
  <si>
    <t>Ostanek</t>
  </si>
  <si>
    <t>MAKSIMALNA OCENA</t>
  </si>
  <si>
    <t>SKUPAJ</t>
  </si>
  <si>
    <t>12=11 x KF</t>
  </si>
  <si>
    <t>13=4 x 12</t>
  </si>
  <si>
    <t>14=MIN(13,15)</t>
  </si>
  <si>
    <t>5 x OCENE</t>
  </si>
  <si>
    <t>Obr. osnovna plača (obdobje)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</si>
  <si>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</si>
  <si>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</si>
  <si>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</si>
  <si>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</si>
  <si>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</si>
  <si>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</si>
  <si>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</si>
  <si>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</si>
  <si>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</si>
  <si>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</si>
  <si>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</si>
  <si>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OBDOBJE</t>
  </si>
  <si>
    <t>ZAČETEK SKLICEVANJA</t>
  </si>
  <si>
    <t>PREDHODNI LIST</t>
  </si>
  <si>
    <t>ZAMIK VRSTIC</t>
  </si>
  <si>
    <t>ZAČETNI STOLPEC</t>
  </si>
  <si>
    <t>ZAMIK STOPLCEV</t>
  </si>
  <si>
    <t>NASTAVITVE ZA IZRAČUN VSOTE RAZPOLOŽLJIVIH SREDSTEV GLEDE NA OBDOBJE</t>
  </si>
  <si>
    <t>ROČEN VNOS: VELJA ZA VSE LISTE</t>
  </si>
  <si>
    <t>OSNOVNA PLAČA (1. odst. 28. člena KPJS)</t>
  </si>
  <si>
    <t>OSNOVNA PLAČA ZA ČAS REDNEGA DELA V OCENJEVALNEM OBDOBJU (3. odst. 28. člena KPJS)</t>
  </si>
  <si>
    <t>$H$10</t>
  </si>
  <si>
    <t>11-1</t>
  </si>
  <si>
    <t>2-4</t>
  </si>
  <si>
    <t>5-7</t>
  </si>
  <si>
    <t>8-10</t>
  </si>
  <si>
    <t>11-4</t>
  </si>
  <si>
    <t>5-10</t>
  </si>
  <si>
    <t>november-januar</t>
  </si>
  <si>
    <t>februar-april</t>
  </si>
  <si>
    <t>maj-julij</t>
  </si>
  <si>
    <t>avgust-oktober</t>
  </si>
  <si>
    <t>november-april</t>
  </si>
  <si>
    <t>maj-oktober</t>
  </si>
  <si>
    <t>OBDOBJE IZPLAČILA</t>
  </si>
  <si>
    <r>
      <t xml:space="preserve">                 </t>
    </r>
    <r>
      <rPr>
        <b/>
        <sz val="12"/>
        <rFont val="Arial CE"/>
        <charset val="238"/>
      </rPr>
      <t>OSNOVNI PODATKI O JAVNIH USLUŽBENCIH</t>
    </r>
  </si>
  <si>
    <t>Zap_št.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</si>
  <si>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</si>
  <si>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</si>
  <si>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</si>
  <si>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</si>
  <si>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</si>
  <si>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</si>
  <si>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</si>
  <si>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</si>
  <si>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</si>
  <si>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</si>
  <si>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</si>
  <si>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</si>
  <si>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</si>
  <si>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</si>
  <si>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</si>
  <si>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</si>
  <si>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</si>
  <si>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</si>
  <si>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</si>
  <si>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</si>
  <si>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</si>
  <si>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</si>
  <si>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</si>
  <si>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</si>
  <si>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</si>
  <si>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</si>
  <si>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</si>
  <si>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</si>
  <si>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</si>
  <si>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</si>
  <si>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</si>
  <si>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</si>
  <si>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</si>
  <si>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</si>
  <si>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</si>
  <si>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</si>
  <si>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</si>
  <si>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</si>
  <si>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</si>
  <si>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</si>
  <si>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</si>
  <si>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</si>
  <si>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</si>
  <si>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</si>
  <si>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</si>
  <si>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</si>
  <si>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</si>
  <si>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</si>
  <si>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</si>
  <si>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</si>
  <si>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V</t>
  </si>
  <si>
    <t>Zap. št.</t>
  </si>
  <si>
    <t>VII</t>
  </si>
  <si>
    <t xml:space="preserve">šifra </t>
  </si>
  <si>
    <t xml:space="preserve">enota </t>
  </si>
  <si>
    <t>Januar</t>
  </si>
  <si>
    <t xml:space="preserve">Februar </t>
  </si>
  <si>
    <t>Marec</t>
  </si>
  <si>
    <t xml:space="preserve">April </t>
  </si>
  <si>
    <t xml:space="preserve">Maj </t>
  </si>
  <si>
    <t xml:space="preserve">Junij </t>
  </si>
  <si>
    <t>točki</t>
  </si>
  <si>
    <t>točke</t>
  </si>
  <si>
    <t>točk</t>
  </si>
  <si>
    <t xml:space="preserve">SEZNAM JAVNIH USLUŽBENCEV S ŠTEVILOM NADPOOVPREČNIH OCEN KRITERJEV ZA REDNO DELOVNO USPEŠNOST </t>
  </si>
  <si>
    <t xml:space="preserve">Število nadpovprečnih ocen </t>
  </si>
  <si>
    <t>VIII</t>
  </si>
  <si>
    <t>točko</t>
  </si>
  <si>
    <t>Izračunana masa</t>
  </si>
  <si>
    <t>Priimek in ime:</t>
  </si>
  <si>
    <t>10-12</t>
  </si>
  <si>
    <t>1-3</t>
  </si>
  <si>
    <t>Priloga 2: šestmesečno izplačilo redne delovne uspešnosti</t>
  </si>
  <si>
    <t>1-6</t>
  </si>
  <si>
    <t>januar-junij</t>
  </si>
  <si>
    <t xml:space="preserve">julij-december </t>
  </si>
  <si>
    <t>1   A1</t>
  </si>
  <si>
    <t>7-12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</si>
</sst>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dd/mm/yyyy;@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9"/>
      <color indexed="10"/>
      <name val="Arial CE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b/>
      <sz val="8"/>
      <color indexed="10"/>
      <name val="Arial CE"/>
      <charset val="238"/>
    </font>
    <font>
      <sz val="10"/>
      <name val="Arial CE"/>
      <charset val="238"/>
    </font>
    <font>
      <sz val="10"/>
      <color rgb="FF3366FF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</fills>
  <borders count="10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1" fillId="0" borderId="0"/>
  </cellStyleXfs>
  <cellXfs count="417">
    <xf numFmtId="0" fontId="0" fillId="0" borderId="0" xfId="0"/>
    <xf numFmtId="0" fontId="0" fillId="0" borderId="2" xfId="0" applyBorder="1" applyAlignment="1" applyProtection="1">
      <alignment horizontal="center" vertical="center"/>
      <protection locked="0"/>
    </xf>
    <xf numFmtId="3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2" xfId="0" applyNumberFormat="1" applyFont="1" applyFill="1" applyBorder="1" applyAlignment="1" applyProtection="1">
      <alignment horizontal="right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4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vertical="center"/>
      <protection locked="0"/>
    </xf>
    <xf numFmtId="3" fontId="0" fillId="0" borderId="45" xfId="0" applyNumberFormat="1" applyBorder="1" applyAlignment="1" applyProtection="1">
      <alignment vertical="center"/>
      <protection locked="0"/>
    </xf>
    <xf numFmtId="0" fontId="4" fillId="4" borderId="2" xfId="2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1" fillId="4" borderId="59" xfId="2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0" fontId="0" fillId="4" borderId="50" xfId="0" applyFill="1" applyBorder="1" applyAlignment="1" applyProtection="1">
      <alignment horizontal="center" vertical="center" wrapText="1"/>
      <protection locked="0"/>
    </xf>
    <xf numFmtId="3" fontId="0" fillId="7" borderId="48" xfId="0" applyNumberFormat="1" applyFill="1" applyBorder="1" applyAlignment="1" applyProtection="1">
      <alignment horizontal="center" vertical="center" wrapText="1"/>
      <protection locked="0"/>
    </xf>
    <xf numFmtId="3" fontId="0" fillId="7" borderId="25" xfId="0" applyNumberFormat="1" applyFill="1" applyBorder="1" applyAlignment="1" applyProtection="1">
      <alignment horizontal="center" vertical="center" wrapText="1"/>
      <protection locked="0"/>
    </xf>
    <xf numFmtId="0" fontId="18" fillId="4" borderId="83" xfId="2" applyFont="1" applyFill="1" applyBorder="1" applyAlignment="1" applyProtection="1">
      <alignment horizontal="left" vertical="center" indent="2"/>
      <protection locked="0"/>
    </xf>
    <xf numFmtId="0" fontId="18" fillId="4" borderId="85" xfId="0" applyFont="1" applyFill="1" applyBorder="1" applyAlignment="1" applyProtection="1">
      <alignment horizontal="center" vertical="center"/>
      <protection locked="0"/>
    </xf>
    <xf numFmtId="0" fontId="18" fillId="4" borderId="86" xfId="0" applyFont="1" applyFill="1" applyBorder="1" applyAlignment="1" applyProtection="1">
      <alignment horizontal="center" vertical="center"/>
      <protection locked="0"/>
    </xf>
    <xf numFmtId="3" fontId="18" fillId="5" borderId="87" xfId="0" applyNumberFormat="1" applyFont="1" applyFill="1" applyBorder="1" applyAlignment="1" applyProtection="1">
      <alignment horizontal="center" vertical="center"/>
      <protection locked="0"/>
    </xf>
    <xf numFmtId="3" fontId="18" fillId="7" borderId="88" xfId="0" applyNumberFormat="1" applyFont="1" applyFill="1" applyBorder="1" applyAlignment="1" applyProtection="1">
      <alignment horizontal="center" vertical="center"/>
      <protection locked="0"/>
    </xf>
    <xf numFmtId="3" fontId="18" fillId="7" borderId="89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4" fontId="9" fillId="5" borderId="90" xfId="0" applyNumberFormat="1" applyFont="1" applyFill="1" applyBorder="1" applyAlignment="1" applyProtection="1">
      <alignment horizontal="right" vertical="center"/>
      <protection hidden="1"/>
    </xf>
    <xf numFmtId="4" fontId="9" fillId="7" borderId="7" xfId="0" applyNumberFormat="1" applyFont="1" applyFill="1" applyBorder="1" applyAlignment="1" applyProtection="1">
      <alignment horizontal="right" vertical="center"/>
      <protection hidden="1"/>
    </xf>
    <xf numFmtId="4" fontId="9" fillId="7" borderId="5" xfId="0" applyNumberFormat="1" applyFont="1" applyFill="1" applyBorder="1" applyAlignment="1" applyProtection="1">
      <alignment horizontal="right"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0" fontId="0" fillId="4" borderId="46" xfId="0" applyFill="1" applyBorder="1" applyAlignment="1" applyProtection="1">
      <alignment horizontal="center" vertical="center" wrapText="1"/>
      <protection locked="0"/>
    </xf>
    <xf numFmtId="0" fontId="0" fillId="4" borderId="47" xfId="0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horizontal="left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0" fontId="5" fillId="0" borderId="45" xfId="0" applyFont="1" applyBorder="1" applyAlignment="1" applyProtection="1">
      <alignment vertical="center"/>
      <protection hidden="1"/>
    </xf>
    <xf numFmtId="3" fontId="0" fillId="0" borderId="45" xfId="0" applyNumberFormat="1" applyBorder="1" applyAlignment="1" applyProtection="1">
      <alignment vertical="center"/>
      <protection hidden="1"/>
    </xf>
    <xf numFmtId="0" fontId="21" fillId="4" borderId="9" xfId="2" applyFill="1" applyBorder="1" applyAlignment="1" applyProtection="1">
      <alignment horizontal="center" vertical="center" wrapText="1"/>
      <protection locked="0"/>
    </xf>
    <xf numFmtId="0" fontId="21" fillId="4" borderId="2" xfId="2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9" fillId="0" borderId="2" xfId="0" applyNumberFormat="1" applyFont="1" applyFill="1" applyBorder="1" applyAlignment="1" applyProtection="1">
      <alignment horizontal="center" vertical="center"/>
      <protection hidden="1"/>
    </xf>
    <xf numFmtId="3" fontId="9" fillId="0" borderId="2" xfId="0" applyNumberFormat="1" applyFont="1" applyBorder="1" applyAlignment="1" applyProtection="1">
      <alignment horizontal="center" vertical="center"/>
      <protection hidden="1"/>
    </xf>
    <xf numFmtId="1" fontId="15" fillId="0" borderId="2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2" borderId="35" xfId="0" applyFon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2" borderId="19" xfId="0" applyFill="1" applyBorder="1" applyAlignment="1" applyProtection="1">
      <alignment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vertical="center"/>
      <protection locked="0"/>
    </xf>
    <xf numFmtId="3" fontId="0" fillId="0" borderId="21" xfId="0" applyNumberFormat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12" fillId="2" borderId="22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9" fillId="3" borderId="91" xfId="0" applyFont="1" applyFill="1" applyBorder="1" applyAlignment="1" applyProtection="1">
      <alignment horizontal="center" vertical="center"/>
      <protection locked="0"/>
    </xf>
    <xf numFmtId="0" fontId="19" fillId="3" borderId="85" xfId="0" applyFont="1" applyFill="1" applyBorder="1" applyAlignment="1" applyProtection="1">
      <alignment horizontal="center" vertical="center"/>
      <protection locked="0"/>
    </xf>
    <xf numFmtId="0" fontId="18" fillId="3" borderId="85" xfId="0" applyFont="1" applyFill="1" applyBorder="1" applyAlignment="1" applyProtection="1">
      <alignment horizontal="center" vertical="center"/>
      <protection locked="0"/>
    </xf>
    <xf numFmtId="0" fontId="18" fillId="3" borderId="88" xfId="0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3" fontId="20" fillId="2" borderId="2" xfId="0" applyNumberFormat="1" applyFont="1" applyFill="1" applyBorder="1" applyAlignment="1" applyProtection="1">
      <alignment horizontal="center" vertical="center"/>
      <protection locked="0"/>
    </xf>
    <xf numFmtId="3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 wrapText="1"/>
      <protection locked="0"/>
    </xf>
    <xf numFmtId="3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26" xfId="0" applyNumberFormat="1" applyFont="1" applyFill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4" fontId="0" fillId="0" borderId="26" xfId="0" applyNumberFormat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 applyProtection="1">
      <alignment vertical="center"/>
      <protection locked="0"/>
    </xf>
    <xf numFmtId="4" fontId="0" fillId="5" borderId="2" xfId="0" applyNumberFormat="1" applyFill="1" applyBorder="1" applyAlignment="1" applyProtection="1">
      <alignment vertical="center"/>
      <protection locked="0"/>
    </xf>
    <xf numFmtId="3" fontId="12" fillId="2" borderId="2" xfId="0" applyNumberFormat="1" applyFont="1" applyFill="1" applyBorder="1" applyAlignment="1" applyProtection="1">
      <alignment vertical="center"/>
      <protection locked="0"/>
    </xf>
    <xf numFmtId="4" fontId="12" fillId="2" borderId="2" xfId="0" applyNumberFormat="1" applyFont="1" applyFill="1" applyBorder="1" applyAlignment="1" applyProtection="1">
      <alignment vertical="center"/>
      <protection locked="0"/>
    </xf>
    <xf numFmtId="165" fontId="0" fillId="5" borderId="2" xfId="0" applyNumberFormat="1" applyFill="1" applyBorder="1" applyAlignment="1" applyProtection="1">
      <alignment horizontal="righ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3" fontId="1" fillId="0" borderId="34" xfId="0" applyNumberFormat="1" applyFont="1" applyBorder="1" applyAlignment="1" applyProtection="1">
      <alignment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2" fontId="1" fillId="0" borderId="38" xfId="0" applyNumberFormat="1" applyFont="1" applyBorder="1" applyAlignment="1" applyProtection="1">
      <alignment horizontal="center" vertical="center"/>
      <protection locked="0"/>
    </xf>
    <xf numFmtId="3" fontId="1" fillId="0" borderId="42" xfId="0" applyNumberFormat="1" applyFont="1" applyBorder="1" applyAlignment="1" applyProtection="1">
      <alignment vertical="center"/>
      <protection locked="0"/>
    </xf>
    <xf numFmtId="0" fontId="18" fillId="4" borderId="85" xfId="0" applyFont="1" applyFill="1" applyBorder="1" applyAlignment="1" applyProtection="1">
      <alignment horizontal="center" vertical="center"/>
      <protection hidden="1"/>
    </xf>
    <xf numFmtId="3" fontId="18" fillId="4" borderId="86" xfId="0" applyNumberFormat="1" applyFont="1" applyFill="1" applyBorder="1" applyAlignment="1" applyProtection="1">
      <alignment horizontal="center" vertical="center"/>
      <protection hidden="1"/>
    </xf>
    <xf numFmtId="0" fontId="7" fillId="6" borderId="94" xfId="0" applyFont="1" applyFill="1" applyBorder="1" applyAlignment="1" applyProtection="1">
      <alignment horizontal="center" vertical="center"/>
      <protection hidden="1"/>
    </xf>
    <xf numFmtId="4" fontId="9" fillId="6" borderId="17" xfId="0" applyNumberFormat="1" applyFont="1" applyFill="1" applyBorder="1" applyAlignment="1" applyProtection="1">
      <alignment vertical="center"/>
      <protection hidden="1"/>
    </xf>
    <xf numFmtId="0" fontId="7" fillId="6" borderId="30" xfId="0" applyFont="1" applyFill="1" applyBorder="1" applyAlignment="1" applyProtection="1">
      <alignment horizontal="center" vertical="center"/>
      <protection hidden="1"/>
    </xf>
    <xf numFmtId="9" fontId="9" fillId="6" borderId="51" xfId="0" applyNumberFormat="1" applyFont="1" applyFill="1" applyBorder="1" applyAlignment="1" applyProtection="1">
      <alignment horizontal="center" vertical="center"/>
      <protection hidden="1"/>
    </xf>
    <xf numFmtId="4" fontId="9" fillId="6" borderId="41" xfId="0" applyNumberFormat="1" applyFont="1" applyFill="1" applyBorder="1" applyAlignment="1" applyProtection="1">
      <alignment vertical="center"/>
      <protection hidden="1"/>
    </xf>
    <xf numFmtId="0" fontId="18" fillId="3" borderId="87" xfId="0" applyFont="1" applyFill="1" applyBorder="1" applyAlignment="1" applyProtection="1">
      <alignment horizontal="center" vertical="center"/>
      <protection hidden="1"/>
    </xf>
    <xf numFmtId="3" fontId="18" fillId="5" borderId="88" xfId="0" applyNumberFormat="1" applyFont="1" applyFill="1" applyBorder="1" applyAlignment="1" applyProtection="1">
      <alignment horizontal="center" vertical="center"/>
      <protection hidden="1"/>
    </xf>
    <xf numFmtId="0" fontId="18" fillId="5" borderId="88" xfId="0" applyFont="1" applyFill="1" applyBorder="1" applyAlignment="1" applyProtection="1">
      <alignment horizontal="center" vertical="center" wrapText="1"/>
      <protection hidden="1"/>
    </xf>
    <xf numFmtId="0" fontId="18" fillId="5" borderId="92" xfId="0" applyFont="1" applyFill="1" applyBorder="1" applyAlignment="1" applyProtection="1">
      <alignment horizontal="center" vertical="center" wrapText="1"/>
      <protection hidden="1"/>
    </xf>
    <xf numFmtId="3" fontId="20" fillId="2" borderId="93" xfId="0" applyNumberFormat="1" applyFont="1" applyFill="1" applyBorder="1" applyAlignment="1" applyProtection="1">
      <alignment horizontal="center" vertical="center"/>
      <protection hidden="1"/>
    </xf>
    <xf numFmtId="3" fontId="20" fillId="2" borderId="92" xfId="0" applyNumberFormat="1" applyFont="1" applyFill="1" applyBorder="1" applyAlignment="1" applyProtection="1">
      <alignment horizontal="center" vertical="center"/>
      <protection hidden="1"/>
    </xf>
    <xf numFmtId="165" fontId="1" fillId="0" borderId="2" xfId="1" applyNumberFormat="1" applyBorder="1" applyAlignment="1" applyProtection="1">
      <alignment horizontal="center" vertical="center"/>
      <protection hidden="1"/>
    </xf>
    <xf numFmtId="3" fontId="4" fillId="5" borderId="13" xfId="0" applyNumberFormat="1" applyFont="1" applyFill="1" applyBorder="1" applyAlignment="1" applyProtection="1">
      <alignment horizontal="center" vertical="center" wrapText="1"/>
      <protection hidden="1"/>
    </xf>
    <xf numFmtId="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95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69" xfId="0" applyNumberFormat="1" applyFont="1" applyFill="1" applyBorder="1" applyAlignment="1" applyProtection="1">
      <alignment horizontal="right" vertical="center" wrapText="1"/>
      <protection hidden="1"/>
    </xf>
    <xf numFmtId="3" fontId="4" fillId="5" borderId="27" xfId="0" applyNumberFormat="1" applyFont="1" applyFill="1" applyBorder="1" applyAlignment="1" applyProtection="1">
      <alignment horizontal="center" vertical="center" wrapText="1"/>
      <protection hidden="1"/>
    </xf>
    <xf numFmtId="165" fontId="4" fillId="5" borderId="28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30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31" xfId="0" applyNumberFormat="1" applyFont="1" applyFill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2" borderId="32" xfId="0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Alignment="1" applyProtection="1">
      <alignment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1" fontId="0" fillId="0" borderId="2" xfId="0" applyNumberFormat="1" applyBorder="1" applyAlignment="1" applyProtection="1">
      <alignment horizontal="center" vertical="center"/>
      <protection hidden="1"/>
    </xf>
    <xf numFmtId="0" fontId="1" fillId="2" borderId="20" xfId="0" applyFont="1" applyFill="1" applyBorder="1" applyAlignment="1" applyProtection="1">
      <alignment vertical="center"/>
      <protection hidden="1"/>
    </xf>
    <xf numFmtId="0" fontId="1" fillId="2" borderId="35" xfId="0" applyFont="1" applyFill="1" applyBorder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0" fillId="2" borderId="19" xfId="0" applyFill="1" applyBorder="1" applyAlignment="1" applyProtection="1">
      <alignment vertical="center"/>
      <protection hidden="1"/>
    </xf>
    <xf numFmtId="0" fontId="0" fillId="0" borderId="19" xfId="0" applyBorder="1" applyAlignment="1" applyProtection="1">
      <alignment horizontal="right"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left" vertical="center"/>
      <protection locked="0"/>
    </xf>
    <xf numFmtId="0" fontId="0" fillId="4" borderId="53" xfId="0" applyFill="1" applyBorder="1" applyAlignment="1" applyProtection="1">
      <alignment horizontal="center" vertical="center" wrapText="1"/>
      <protection locked="0"/>
    </xf>
    <xf numFmtId="0" fontId="18" fillId="4" borderId="83" xfId="0" applyFont="1" applyFill="1" applyBorder="1" applyAlignment="1" applyProtection="1">
      <alignment horizontal="center" vertical="center"/>
      <protection locked="0"/>
    </xf>
    <xf numFmtId="0" fontId="18" fillId="4" borderId="58" xfId="0" applyFont="1" applyFill="1" applyBorder="1" applyAlignment="1" applyProtection="1">
      <alignment horizontal="center" vertical="center"/>
      <protection locked="0"/>
    </xf>
    <xf numFmtId="0" fontId="0" fillId="4" borderId="59" xfId="0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0" borderId="0" xfId="0" applyFont="1" applyFill="1" applyBorder="1" applyAlignment="1" applyProtection="1">
      <alignment horizontal="left" vertical="center"/>
      <protection hidden="1"/>
    </xf>
    <xf numFmtId="0" fontId="8" fillId="0" borderId="2" xfId="0" applyFont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0" fontId="17" fillId="6" borderId="72" xfId="0" applyFont="1" applyFill="1" applyBorder="1" applyAlignment="1" applyProtection="1">
      <alignment horizontal="center" vertical="center" wrapText="1"/>
      <protection hidden="1"/>
    </xf>
    <xf numFmtId="0" fontId="18" fillId="4" borderId="83" xfId="0" applyFont="1" applyFill="1" applyBorder="1" applyAlignment="1" applyProtection="1">
      <alignment horizontal="center" vertical="center"/>
      <protection hidden="1"/>
    </xf>
    <xf numFmtId="0" fontId="18" fillId="4" borderId="84" xfId="0" applyFont="1" applyFill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3" fontId="4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locked="0"/>
    </xf>
    <xf numFmtId="4" fontId="4" fillId="0" borderId="0" xfId="0" applyNumberFormat="1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3" fontId="0" fillId="0" borderId="0" xfId="0" applyNumberFormat="1" applyAlignment="1" applyProtection="1">
      <alignment horizontal="left" vertical="center"/>
      <protection hidden="1"/>
    </xf>
    <xf numFmtId="3" fontId="16" fillId="0" borderId="12" xfId="0" applyNumberFormat="1" applyFont="1" applyBorder="1" applyAlignment="1" applyProtection="1">
      <alignment horizontal="center" vertical="center"/>
      <protection hidden="1"/>
    </xf>
    <xf numFmtId="3" fontId="16" fillId="0" borderId="0" xfId="0" applyNumberFormat="1" applyFont="1" applyAlignment="1" applyProtection="1">
      <alignment horizontal="center" vertical="center"/>
      <protection hidden="1"/>
    </xf>
    <xf numFmtId="0" fontId="4" fillId="4" borderId="2" xfId="2" applyFont="1" applyFill="1" applyBorder="1" applyAlignment="1" applyProtection="1">
      <alignment horizontal="left" vertical="center"/>
      <protection hidden="1"/>
    </xf>
    <xf numFmtId="3" fontId="12" fillId="0" borderId="0" xfId="0" applyNumberFormat="1" applyFont="1" applyAlignment="1" applyProtection="1">
      <alignment horizontal="center" vertical="center" wrapText="1"/>
      <protection hidden="1"/>
    </xf>
    <xf numFmtId="3" fontId="14" fillId="0" borderId="0" xfId="0" applyNumberFormat="1" applyFont="1" applyAlignment="1" applyProtection="1">
      <alignment horizontal="center" vertical="center"/>
      <protection hidden="1"/>
    </xf>
    <xf numFmtId="4" fontId="9" fillId="0" borderId="2" xfId="0" applyNumberFormat="1" applyFont="1" applyBorder="1" applyAlignment="1" applyProtection="1">
      <alignment horizontal="right" vertical="center"/>
      <protection hidden="1"/>
    </xf>
    <xf numFmtId="1" fontId="1" fillId="0" borderId="2" xfId="0" applyNumberFormat="1" applyFont="1" applyBorder="1" applyAlignment="1" applyProtection="1">
      <alignment horizontal="center" vertical="center"/>
      <protection hidden="1"/>
    </xf>
    <xf numFmtId="4" fontId="13" fillId="0" borderId="2" xfId="0" applyNumberFormat="1" applyFont="1" applyBorder="1" applyAlignment="1" applyProtection="1">
      <alignment horizontal="right" vertical="center"/>
      <protection hidden="1"/>
    </xf>
    <xf numFmtId="165" fontId="13" fillId="0" borderId="0" xfId="0" applyNumberFormat="1" applyFont="1" applyAlignment="1" applyProtection="1">
      <alignment horizontal="center" vertical="center"/>
      <protection hidden="1"/>
    </xf>
    <xf numFmtId="2" fontId="11" fillId="0" borderId="0" xfId="0" applyNumberFormat="1" applyFont="1" applyAlignment="1" applyProtection="1">
      <alignment horizontal="center" vertical="center"/>
      <protection locked="0"/>
    </xf>
    <xf numFmtId="2" fontId="13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35" xfId="0" applyFont="1" applyBorder="1" applyProtection="1">
      <protection locked="0"/>
    </xf>
    <xf numFmtId="0" fontId="1" fillId="0" borderId="36" xfId="0" applyFont="1" applyBorder="1" applyProtection="1">
      <protection locked="0"/>
    </xf>
    <xf numFmtId="0" fontId="4" fillId="0" borderId="30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left" vertical="center"/>
      <protection hidden="1"/>
    </xf>
    <xf numFmtId="2" fontId="1" fillId="0" borderId="41" xfId="0" applyNumberFormat="1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 applyProtection="1">
      <alignment horizontal="center" vertical="center"/>
      <protection locked="0"/>
    </xf>
    <xf numFmtId="0" fontId="1" fillId="0" borderId="43" xfId="0" applyFont="1" applyBorder="1" applyProtection="1">
      <protection locked="0"/>
    </xf>
    <xf numFmtId="0" fontId="1" fillId="0" borderId="44" xfId="0" applyFont="1" applyBorder="1" applyProtection="1">
      <protection locked="0"/>
    </xf>
    <xf numFmtId="0" fontId="0" fillId="0" borderId="0" xfId="0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8" fillId="2" borderId="20" xfId="0" applyFont="1" applyFill="1" applyBorder="1" applyAlignment="1" applyProtection="1">
      <alignment horizontal="center" vertical="center"/>
      <protection hidden="1"/>
    </xf>
    <xf numFmtId="3" fontId="20" fillId="2" borderId="2" xfId="0" applyNumberFormat="1" applyFont="1" applyFill="1" applyBorder="1" applyAlignment="1" applyProtection="1">
      <alignment horizontal="center" vertical="center"/>
      <protection hidden="1"/>
    </xf>
    <xf numFmtId="3" fontId="18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18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8" fillId="6" borderId="2" xfId="0" applyFont="1" applyFill="1" applyBorder="1" applyAlignment="1" applyProtection="1">
      <alignment horizontal="center" vertical="center" wrapText="1"/>
      <protection hidden="1"/>
    </xf>
    <xf numFmtId="3" fontId="20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20" fillId="2" borderId="26" xfId="0" applyNumberFormat="1" applyFont="1" applyFill="1" applyBorder="1" applyAlignment="1" applyProtection="1">
      <alignment horizontal="center" vertical="center"/>
      <protection hidden="1"/>
    </xf>
    <xf numFmtId="4" fontId="0" fillId="0" borderId="2" xfId="0" applyNumberFormat="1" applyBorder="1" applyAlignment="1" applyProtection="1">
      <alignment vertical="center"/>
      <protection hidden="1"/>
    </xf>
    <xf numFmtId="164" fontId="0" fillId="0" borderId="2" xfId="0" applyNumberFormat="1" applyBorder="1" applyAlignment="1" applyProtection="1">
      <alignment vertical="center"/>
      <protection hidden="1"/>
    </xf>
    <xf numFmtId="4" fontId="0" fillId="0" borderId="26" xfId="0" applyNumberFormat="1" applyBorder="1" applyAlignment="1" applyProtection="1">
      <alignment vertical="center"/>
      <protection hidden="1"/>
    </xf>
    <xf numFmtId="0" fontId="0" fillId="2" borderId="20" xfId="0" applyFill="1" applyBorder="1" applyAlignment="1" applyProtection="1">
      <alignment horizontal="center" vertical="center"/>
      <protection hidden="1"/>
    </xf>
    <xf numFmtId="4" fontId="0" fillId="2" borderId="2" xfId="0" applyNumberFormat="1" applyFill="1" applyBorder="1" applyAlignment="1" applyProtection="1">
      <alignment vertical="center"/>
      <protection hidden="1"/>
    </xf>
    <xf numFmtId="4" fontId="0" fillId="5" borderId="2" xfId="0" applyNumberFormat="1" applyFill="1" applyBorder="1" applyAlignment="1" applyProtection="1">
      <alignment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3" fontId="12" fillId="2" borderId="2" xfId="0" applyNumberFormat="1" applyFont="1" applyFill="1" applyBorder="1" applyAlignment="1" applyProtection="1">
      <alignment vertical="center"/>
      <protection hidden="1"/>
    </xf>
    <xf numFmtId="4" fontId="12" fillId="2" borderId="2" xfId="0" applyNumberFormat="1" applyFont="1" applyFill="1" applyBorder="1" applyAlignment="1" applyProtection="1">
      <alignment vertical="center"/>
      <protection hidden="1"/>
    </xf>
    <xf numFmtId="165" fontId="0" fillId="5" borderId="2" xfId="0" applyNumberFormat="1" applyFill="1" applyBorder="1" applyAlignment="1" applyProtection="1">
      <alignment horizontal="righ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/>
      <protection hidden="1"/>
    </xf>
    <xf numFmtId="9" fontId="4" fillId="2" borderId="2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49" fontId="0" fillId="0" borderId="0" xfId="0" applyNumberFormat="1" applyProtection="1">
      <protection locked="0"/>
    </xf>
    <xf numFmtId="49" fontId="7" fillId="2" borderId="40" xfId="0" applyNumberFormat="1" applyFont="1" applyFill="1" applyBorder="1" applyAlignment="1" applyProtection="1">
      <alignment horizontal="center" vertical="center"/>
      <protection locked="0"/>
    </xf>
    <xf numFmtId="49" fontId="7" fillId="2" borderId="4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0" fillId="0" borderId="67" xfId="0" applyBorder="1"/>
    <xf numFmtId="0" fontId="0" fillId="0" borderId="96" xfId="0" applyBorder="1"/>
    <xf numFmtId="49" fontId="0" fillId="0" borderId="97" xfId="0" applyNumberFormat="1" applyBorder="1" applyAlignment="1" applyProtection="1">
      <alignment horizontal="center" vertical="center" wrapText="1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98" xfId="0" applyBorder="1" applyAlignment="1" applyProtection="1">
      <alignment horizontal="center"/>
      <protection hidden="1"/>
    </xf>
    <xf numFmtId="2" fontId="0" fillId="0" borderId="98" xfId="0" applyNumberFormat="1" applyBorder="1" applyAlignment="1" applyProtection="1">
      <alignment horizontal="center"/>
      <protection hidden="1"/>
    </xf>
    <xf numFmtId="49" fontId="0" fillId="0" borderId="30" xfId="0" applyNumberFormat="1" applyBorder="1" applyAlignment="1" applyProtection="1">
      <alignment horizontal="center" vertical="center"/>
      <protection hidden="1"/>
    </xf>
    <xf numFmtId="1" fontId="0" fillId="0" borderId="40" xfId="0" applyNumberFormat="1" applyBorder="1" applyAlignment="1" applyProtection="1">
      <alignment horizontal="center" vertical="center"/>
      <protection hidden="1"/>
    </xf>
    <xf numFmtId="2" fontId="0" fillId="0" borderId="41" xfId="0" applyNumberFormat="1" applyBorder="1" applyAlignment="1" applyProtection="1">
      <alignment horizontal="center" vertical="center"/>
      <protection hidden="1"/>
    </xf>
    <xf numFmtId="0" fontId="22" fillId="0" borderId="0" xfId="0" applyFont="1"/>
    <xf numFmtId="49" fontId="0" fillId="0" borderId="0" xfId="0" applyNumberFormat="1" applyProtection="1">
      <protection hidden="1"/>
    </xf>
    <xf numFmtId="49" fontId="0" fillId="0" borderId="0" xfId="0" applyNumberFormat="1"/>
    <xf numFmtId="49" fontId="0" fillId="0" borderId="100" xfId="0" applyNumberFormat="1" applyBorder="1" applyAlignment="1" applyProtection="1">
      <alignment horizontal="center" vertical="center"/>
      <protection hidden="1"/>
    </xf>
    <xf numFmtId="1" fontId="0" fillId="0" borderId="19" xfId="0" applyNumberFormat="1" applyBorder="1" applyAlignment="1" applyProtection="1">
      <alignment horizontal="center" vertical="center"/>
      <protection hidden="1"/>
    </xf>
    <xf numFmtId="2" fontId="0" fillId="0" borderId="99" xfId="0" applyNumberFormat="1" applyBorder="1" applyAlignment="1" applyProtection="1">
      <alignment horizontal="center" vertical="center"/>
      <protection hidden="1"/>
    </xf>
    <xf numFmtId="49" fontId="7" fillId="2" borderId="4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left" vertical="center" indent="1"/>
    </xf>
    <xf numFmtId="49" fontId="0" fillId="0" borderId="0" xfId="0" applyNumberFormat="1" applyBorder="1" applyAlignment="1" applyProtection="1">
      <alignment horizontal="center" vertical="center"/>
      <protection hidden="1"/>
    </xf>
    <xf numFmtId="0" fontId="0" fillId="0" borderId="0" xfId="0" applyBorder="1"/>
    <xf numFmtId="1" fontId="0" fillId="0" borderId="0" xfId="0" applyNumberFormat="1" applyBorder="1" applyAlignment="1" applyProtection="1">
      <alignment horizontal="center" vertical="center"/>
      <protection hidden="1"/>
    </xf>
    <xf numFmtId="2" fontId="0" fillId="0" borderId="0" xfId="0" applyNumberFormat="1" applyBorder="1" applyAlignment="1" applyProtection="1">
      <alignment horizontal="center" vertical="center"/>
      <protection hidden="1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/>
    <xf numFmtId="3" fontId="4" fillId="7" borderId="20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35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6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hidden="1"/>
    </xf>
    <xf numFmtId="2" fontId="4" fillId="0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14" xfId="0" applyFont="1" applyFill="1" applyBorder="1" applyAlignment="1" applyProtection="1">
      <alignment horizontal="left" vertical="center"/>
      <protection locked="0"/>
    </xf>
    <xf numFmtId="0" fontId="0" fillId="0" borderId="20" xfId="0" applyNumberFormat="1" applyBorder="1" applyAlignment="1" applyProtection="1">
      <alignment horizontal="center" vertical="center"/>
      <protection locked="0"/>
    </xf>
    <xf numFmtId="0" fontId="0" fillId="0" borderId="26" xfId="0" applyNumberForma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4" fillId="4" borderId="35" xfId="0" applyFont="1" applyFill="1" applyBorder="1" applyAlignment="1" applyProtection="1">
      <alignment horizontal="center" vertical="center"/>
      <protection locked="0"/>
    </xf>
    <xf numFmtId="3" fontId="0" fillId="5" borderId="77" xfId="0" applyNumberFormat="1" applyFill="1" applyBorder="1" applyAlignment="1" applyProtection="1">
      <alignment horizontal="center" vertical="center" wrapText="1"/>
      <protection locked="0"/>
    </xf>
    <xf numFmtId="0" fontId="0" fillId="0" borderId="55" xfId="0" applyBorder="1" applyProtection="1"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hidden="1"/>
    </xf>
    <xf numFmtId="3" fontId="0" fillId="0" borderId="2" xfId="0" applyNumberFormat="1" applyBorder="1" applyAlignment="1" applyProtection="1">
      <alignment horizontal="left" vertical="center"/>
      <protection hidden="1"/>
    </xf>
    <xf numFmtId="0" fontId="0" fillId="0" borderId="60" xfId="0" applyBorder="1" applyAlignment="1" applyProtection="1">
      <alignment horizontal="center"/>
      <protection hidden="1"/>
    </xf>
    <xf numFmtId="0" fontId="0" fillId="0" borderId="61" xfId="0" applyBorder="1" applyAlignment="1" applyProtection="1">
      <alignment horizontal="center"/>
      <protection hidden="1"/>
    </xf>
    <xf numFmtId="0" fontId="17" fillId="6" borderId="0" xfId="0" applyFont="1" applyFill="1" applyAlignment="1" applyProtection="1">
      <alignment horizontal="center" vertical="center" wrapText="1"/>
      <protection hidden="1"/>
    </xf>
    <xf numFmtId="0" fontId="17" fillId="6" borderId="14" xfId="0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67" xfId="0" applyFont="1" applyFill="1" applyBorder="1" applyAlignment="1" applyProtection="1">
      <alignment horizontal="center" vertical="center" wrapText="1"/>
      <protection locked="0"/>
    </xf>
    <xf numFmtId="0" fontId="4" fillId="2" borderId="68" xfId="0" applyFont="1" applyFill="1" applyBorder="1" applyAlignment="1" applyProtection="1">
      <alignment horizontal="center" vertical="center" wrapText="1"/>
      <protection locked="0"/>
    </xf>
    <xf numFmtId="0" fontId="4" fillId="2" borderId="69" xfId="0" applyFont="1" applyFill="1" applyBorder="1" applyAlignment="1" applyProtection="1">
      <alignment horizontal="center" vertical="center" wrapText="1"/>
      <protection locked="0"/>
    </xf>
    <xf numFmtId="3" fontId="4" fillId="2" borderId="66" xfId="0" applyNumberFormat="1" applyFont="1" applyFill="1" applyBorder="1" applyAlignment="1" applyProtection="1">
      <alignment horizontal="center" vertical="center"/>
      <protection locked="0"/>
    </xf>
    <xf numFmtId="3" fontId="4" fillId="2" borderId="21" xfId="0" applyNumberFormat="1" applyFont="1" applyFill="1" applyBorder="1" applyAlignment="1" applyProtection="1">
      <alignment horizontal="center" vertical="center"/>
      <protection locked="0"/>
    </xf>
    <xf numFmtId="3" fontId="4" fillId="2" borderId="2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67" xfId="0" applyFont="1" applyFill="1" applyBorder="1" applyAlignment="1" applyProtection="1">
      <alignment horizontal="center" vertical="center" wrapText="1"/>
      <protection hidden="1"/>
    </xf>
    <xf numFmtId="0" fontId="4" fillId="2" borderId="68" xfId="0" applyFont="1" applyFill="1" applyBorder="1" applyAlignment="1" applyProtection="1">
      <alignment horizontal="center" vertical="center" wrapText="1"/>
      <protection hidden="1"/>
    </xf>
    <xf numFmtId="0" fontId="4" fillId="2" borderId="45" xfId="0" applyFont="1" applyFill="1" applyBorder="1" applyAlignment="1" applyProtection="1">
      <alignment horizontal="center" vertical="center" wrapText="1"/>
      <protection hidden="1"/>
    </xf>
    <xf numFmtId="0" fontId="4" fillId="2" borderId="69" xfId="0" applyFont="1" applyFill="1" applyBorder="1" applyAlignment="1" applyProtection="1">
      <alignment horizontal="center" vertical="center" wrapText="1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79" xfId="2" applyFill="1" applyBorder="1" applyAlignment="1" applyProtection="1">
      <alignment horizontal="center" vertical="center" wrapText="1"/>
      <protection hidden="1"/>
    </xf>
    <xf numFmtId="0" fontId="21" fillId="4" borderId="14" xfId="2" applyFill="1" applyBorder="1" applyAlignment="1" applyProtection="1">
      <alignment horizontal="center" vertical="center" wrapText="1"/>
      <protection hidden="1"/>
    </xf>
    <xf numFmtId="0" fontId="0" fillId="4" borderId="77" xfId="0" applyFill="1" applyBorder="1" applyAlignment="1" applyProtection="1">
      <alignment horizontal="center" vertical="center" wrapText="1"/>
      <protection hidden="1"/>
    </xf>
    <xf numFmtId="0" fontId="0" fillId="4" borderId="59" xfId="0" applyFill="1" applyBorder="1" applyAlignment="1" applyProtection="1">
      <alignment horizontal="center" vertical="center" wrapText="1"/>
      <protection hidden="1"/>
    </xf>
    <xf numFmtId="0" fontId="0" fillId="4" borderId="49" xfId="0" applyFill="1" applyBorder="1" applyAlignment="1" applyProtection="1">
      <alignment horizontal="center" vertical="center" wrapText="1"/>
      <protection hidden="1"/>
    </xf>
    <xf numFmtId="0" fontId="0" fillId="4" borderId="73" xfId="0" applyFill="1" applyBorder="1" applyAlignment="1" applyProtection="1">
      <alignment horizontal="center" vertical="center" wrapText="1"/>
      <protection hidden="1"/>
    </xf>
    <xf numFmtId="3" fontId="0" fillId="4" borderId="50" xfId="0" applyNumberFormat="1" applyFill="1" applyBorder="1" applyAlignment="1" applyProtection="1">
      <alignment horizontal="center" vertical="center" wrapText="1"/>
      <protection hidden="1"/>
    </xf>
    <xf numFmtId="3" fontId="0" fillId="4" borderId="74" xfId="0" applyNumberFormat="1" applyFill="1" applyBorder="1" applyAlignment="1" applyProtection="1">
      <alignment horizontal="center" vertical="center" wrapText="1"/>
      <protection hidden="1"/>
    </xf>
    <xf numFmtId="0" fontId="0" fillId="2" borderId="64" xfId="0" applyFill="1" applyBorder="1" applyAlignment="1" applyProtection="1">
      <alignment horizontal="center" vertical="center" wrapText="1"/>
      <protection hidden="1"/>
    </xf>
    <xf numFmtId="0" fontId="0" fillId="2" borderId="65" xfId="0" applyFill="1" applyBorder="1" applyProtection="1">
      <protection hidden="1"/>
    </xf>
    <xf numFmtId="0" fontId="1" fillId="3" borderId="54" xfId="0" applyFont="1" applyFill="1" applyBorder="1" applyAlignment="1" applyProtection="1">
      <alignment horizontal="center" vertical="center"/>
      <protection hidden="1"/>
    </xf>
    <xf numFmtId="0" fontId="1" fillId="3" borderId="55" xfId="0" applyFont="1" applyFill="1" applyBorder="1" applyAlignment="1" applyProtection="1">
      <alignment horizontal="center" vertical="center"/>
      <protection hidden="1"/>
    </xf>
    <xf numFmtId="3" fontId="0" fillId="5" borderId="56" xfId="0" applyNumberFormat="1" applyFill="1" applyBorder="1" applyAlignment="1" applyProtection="1">
      <alignment horizontal="center" vertical="center" wrapText="1"/>
      <protection hidden="1"/>
    </xf>
    <xf numFmtId="0" fontId="0" fillId="5" borderId="57" xfId="0" applyFill="1" applyBorder="1" applyProtection="1">
      <protection hidden="1"/>
    </xf>
    <xf numFmtId="0" fontId="0" fillId="5" borderId="10" xfId="0" applyFill="1" applyBorder="1" applyAlignment="1" applyProtection="1">
      <alignment horizontal="center" vertical="center" wrapText="1"/>
      <protection hidden="1"/>
    </xf>
    <xf numFmtId="0" fontId="0" fillId="5" borderId="71" xfId="0" applyFill="1" applyBorder="1" applyProtection="1">
      <protection hidden="1"/>
    </xf>
    <xf numFmtId="3" fontId="0" fillId="5" borderId="9" xfId="0" applyNumberFormat="1" applyFill="1" applyBorder="1" applyAlignment="1" applyProtection="1">
      <alignment horizontal="center" vertical="center" wrapText="1"/>
      <protection hidden="1"/>
    </xf>
    <xf numFmtId="0" fontId="0" fillId="5" borderId="48" xfId="0" applyFill="1" applyBorder="1" applyProtection="1">
      <protection hidden="1"/>
    </xf>
    <xf numFmtId="0" fontId="0" fillId="2" borderId="62" xfId="0" applyFill="1" applyBorder="1" applyAlignment="1" applyProtection="1">
      <alignment horizontal="center" vertical="center" wrapText="1"/>
      <protection hidden="1"/>
    </xf>
    <xf numFmtId="0" fontId="0" fillId="2" borderId="63" xfId="0" applyFill="1" applyBorder="1" applyProtection="1">
      <protection hidden="1"/>
    </xf>
    <xf numFmtId="0" fontId="4" fillId="0" borderId="0" xfId="0" applyFont="1" applyAlignment="1" applyProtection="1">
      <alignment horizontal="left" vertical="center"/>
      <protection locked="0"/>
    </xf>
    <xf numFmtId="3" fontId="0" fillId="0" borderId="20" xfId="0" applyNumberFormat="1" applyBorder="1" applyAlignment="1" applyProtection="1">
      <alignment horizontal="left" vertical="center"/>
      <protection locked="0"/>
    </xf>
    <xf numFmtId="0" fontId="0" fillId="0" borderId="35" xfId="0" applyBorder="1" applyProtection="1">
      <protection locked="0"/>
    </xf>
    <xf numFmtId="0" fontId="0" fillId="0" borderId="26" xfId="0" applyBorder="1" applyProtection="1">
      <protection locked="0"/>
    </xf>
    <xf numFmtId="0" fontId="16" fillId="8" borderId="27" xfId="0" applyFont="1" applyFill="1" applyBorder="1" applyAlignment="1" applyProtection="1">
      <alignment horizontal="center" vertical="center"/>
      <protection locked="0"/>
    </xf>
    <xf numFmtId="0" fontId="16" fillId="8" borderId="52" xfId="0" applyFont="1" applyFill="1" applyBorder="1" applyAlignment="1" applyProtection="1">
      <alignment horizontal="center" vertical="center"/>
      <protection locked="0"/>
    </xf>
    <xf numFmtId="0" fontId="16" fillId="8" borderId="31" xfId="0" applyFont="1" applyFill="1" applyBorder="1" applyAlignment="1" applyProtection="1">
      <alignment horizontal="center" vertical="center"/>
      <protection locked="0"/>
    </xf>
    <xf numFmtId="3" fontId="16" fillId="5" borderId="27" xfId="0" applyNumberFormat="1" applyFont="1" applyFill="1" applyBorder="1" applyAlignment="1" applyProtection="1">
      <alignment horizontal="center" vertical="center"/>
      <protection locked="0"/>
    </xf>
    <xf numFmtId="3" fontId="16" fillId="5" borderId="52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60" xfId="0" applyFont="1" applyFill="1" applyBorder="1" applyAlignment="1" applyProtection="1">
      <alignment horizontal="center" vertical="center"/>
      <protection hidden="1"/>
    </xf>
    <xf numFmtId="0" fontId="4" fillId="4" borderId="45" xfId="0" applyFont="1" applyFill="1" applyBorder="1" applyAlignment="1" applyProtection="1">
      <alignment horizontal="center" vertical="center"/>
      <protection hidden="1"/>
    </xf>
    <xf numFmtId="0" fontId="4" fillId="4" borderId="75" xfId="0" applyFont="1" applyFill="1" applyBorder="1" applyAlignment="1" applyProtection="1">
      <alignment horizontal="center" vertical="center"/>
      <protection hidden="1"/>
    </xf>
    <xf numFmtId="0" fontId="4" fillId="3" borderId="76" xfId="0" applyFont="1" applyFill="1" applyBorder="1" applyAlignment="1" applyProtection="1">
      <alignment horizontal="center" vertical="center"/>
      <protection locked="0"/>
    </xf>
    <xf numFmtId="0" fontId="4" fillId="3" borderId="45" xfId="0" applyFont="1" applyFill="1" applyBorder="1" applyAlignment="1" applyProtection="1">
      <alignment horizontal="center" vertical="center"/>
      <protection locked="0"/>
    </xf>
    <xf numFmtId="0" fontId="4" fillId="3" borderId="75" xfId="0" applyFont="1" applyFill="1" applyBorder="1" applyAlignment="1" applyProtection="1">
      <alignment horizontal="center" vertical="center"/>
      <protection locked="0"/>
    </xf>
    <xf numFmtId="3" fontId="4" fillId="5" borderId="70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3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0" xfId="0" applyFont="1" applyFill="1" applyBorder="1" applyAlignment="1" applyProtection="1">
      <alignment horizontal="center" vertical="center" wrapText="1"/>
      <protection locked="0"/>
    </xf>
    <xf numFmtId="0" fontId="1" fillId="3" borderId="35" xfId="0" applyFont="1" applyFill="1" applyBorder="1" applyAlignment="1" applyProtection="1">
      <alignment horizontal="center" vertical="center" wrapText="1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166" fontId="0" fillId="0" borderId="20" xfId="0" applyNumberFormat="1" applyBorder="1" applyAlignment="1" applyProtection="1">
      <alignment horizontal="center" vertical="center"/>
      <protection locked="0"/>
    </xf>
    <xf numFmtId="0" fontId="0" fillId="9" borderId="20" xfId="0" applyFill="1" applyBorder="1" applyAlignment="1" applyProtection="1">
      <alignment horizontal="center" vertical="center"/>
      <protection locked="0"/>
    </xf>
    <xf numFmtId="0" fontId="0" fillId="9" borderId="35" xfId="0" applyFill="1" applyBorder="1" applyAlignment="1" applyProtection="1">
      <alignment horizontal="center" vertical="center"/>
      <protection locked="0"/>
    </xf>
    <xf numFmtId="0" fontId="0" fillId="9" borderId="26" xfId="0" applyFill="1" applyBorder="1" applyAlignment="1" applyProtection="1">
      <alignment horizontal="center" vertical="center"/>
      <protection locked="0"/>
    </xf>
    <xf numFmtId="0" fontId="0" fillId="9" borderId="77" xfId="0" applyFill="1" applyBorder="1" applyAlignment="1" applyProtection="1">
      <alignment horizontal="center" vertical="center" wrapText="1"/>
      <protection locked="0"/>
    </xf>
    <xf numFmtId="0" fontId="0" fillId="9" borderId="78" xfId="0" applyFill="1" applyBorder="1" applyAlignment="1" applyProtection="1">
      <alignment horizontal="center" vertical="center" wrapText="1"/>
      <protection locked="0"/>
    </xf>
    <xf numFmtId="0" fontId="0" fillId="9" borderId="79" xfId="0" applyFill="1" applyBorder="1" applyAlignment="1" applyProtection="1">
      <alignment horizontal="center" vertical="center" wrapText="1"/>
      <protection locked="0"/>
    </xf>
    <xf numFmtId="0" fontId="0" fillId="9" borderId="60" xfId="0" applyFill="1" applyBorder="1" applyAlignment="1" applyProtection="1">
      <alignment horizontal="center" vertical="center" wrapText="1"/>
      <protection locked="0"/>
    </xf>
    <xf numFmtId="0" fontId="0" fillId="9" borderId="45" xfId="0" applyFill="1" applyBorder="1" applyAlignment="1" applyProtection="1">
      <alignment horizontal="center" vertical="center" wrapText="1"/>
      <protection locked="0"/>
    </xf>
    <xf numFmtId="0" fontId="0" fillId="9" borderId="61" xfId="0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6" xfId="0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14" xfId="0" applyFont="1" applyBorder="1" applyAlignment="1" applyProtection="1">
      <alignment horizontal="left" vertical="center"/>
      <protection hidden="1"/>
    </xf>
    <xf numFmtId="3" fontId="0" fillId="0" borderId="20" xfId="0" applyNumberFormat="1" applyBorder="1" applyAlignment="1" applyProtection="1">
      <alignment horizontal="left" vertical="center"/>
      <protection hidden="1"/>
    </xf>
    <xf numFmtId="0" fontId="0" fillId="0" borderId="35" xfId="0" applyBorder="1" applyProtection="1">
      <protection hidden="1"/>
    </xf>
    <xf numFmtId="0" fontId="0" fillId="0" borderId="26" xfId="0" applyBorder="1" applyProtection="1">
      <protection hidden="1"/>
    </xf>
    <xf numFmtId="1" fontId="0" fillId="0" borderId="20" xfId="0" applyNumberFormat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35" xfId="0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hidden="1"/>
    </xf>
    <xf numFmtId="0" fontId="4" fillId="2" borderId="35" xfId="0" applyFont="1" applyFill="1" applyBorder="1" applyAlignment="1" applyProtection="1">
      <alignment horizontal="center" vertical="center"/>
      <protection hidden="1"/>
    </xf>
    <xf numFmtId="0" fontId="4" fillId="2" borderId="26" xfId="0" applyFont="1" applyFill="1" applyBorder="1" applyAlignment="1" applyProtection="1">
      <alignment horizontal="center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2" xfId="0" applyNumberFormat="1" applyFont="1" applyFill="1" applyBorder="1" applyAlignment="1" applyProtection="1">
      <alignment horizontal="center" vertical="center"/>
      <protection hidden="1"/>
    </xf>
    <xf numFmtId="3" fontId="4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9" borderId="20" xfId="0" applyFill="1" applyBorder="1" applyAlignment="1" applyProtection="1">
      <alignment horizontal="center" vertical="center"/>
      <protection hidden="1"/>
    </xf>
    <xf numFmtId="0" fontId="0" fillId="9" borderId="35" xfId="0" applyFill="1" applyBorder="1" applyAlignment="1" applyProtection="1">
      <alignment horizontal="center" vertical="center"/>
      <protection hidden="1"/>
    </xf>
    <xf numFmtId="0" fontId="0" fillId="9" borderId="26" xfId="0" applyFill="1" applyBorder="1" applyAlignment="1" applyProtection="1">
      <alignment horizontal="center" vertical="center"/>
      <protection hidden="1"/>
    </xf>
    <xf numFmtId="0" fontId="0" fillId="9" borderId="77" xfId="0" applyFill="1" applyBorder="1" applyAlignment="1" applyProtection="1">
      <alignment horizontal="center" vertical="center" wrapText="1"/>
      <protection hidden="1"/>
    </xf>
    <xf numFmtId="0" fontId="0" fillId="9" borderId="78" xfId="0" applyFill="1" applyBorder="1" applyAlignment="1" applyProtection="1">
      <alignment horizontal="center" vertical="center" wrapText="1"/>
      <protection hidden="1"/>
    </xf>
    <xf numFmtId="0" fontId="0" fillId="9" borderId="79" xfId="0" applyFill="1" applyBorder="1" applyAlignment="1" applyProtection="1">
      <alignment horizontal="center" vertical="center" wrapText="1"/>
      <protection hidden="1"/>
    </xf>
    <xf numFmtId="0" fontId="0" fillId="9" borderId="60" xfId="0" applyFill="1" applyBorder="1" applyAlignment="1" applyProtection="1">
      <alignment horizontal="center" vertical="center" wrapText="1"/>
      <protection hidden="1"/>
    </xf>
    <xf numFmtId="0" fontId="0" fillId="9" borderId="45" xfId="0" applyFill="1" applyBorder="1" applyAlignment="1" applyProtection="1">
      <alignment horizontal="center" vertical="center" wrapText="1"/>
      <protection hidden="1"/>
    </xf>
    <xf numFmtId="0" fontId="0" fillId="9" borderId="61" xfId="0" applyFill="1" applyBorder="1" applyAlignment="1" applyProtection="1">
      <alignment horizontal="center" vertical="center" wrapText="1"/>
      <protection hidden="1"/>
    </xf>
    <xf numFmtId="0" fontId="1" fillId="2" borderId="20" xfId="0" applyFont="1" applyFill="1" applyBorder="1" applyAlignment="1" applyProtection="1">
      <alignment horizontal="left" vertical="center"/>
      <protection hidden="1"/>
    </xf>
    <xf numFmtId="0" fontId="1" fillId="2" borderId="26" xfId="0" applyFont="1" applyFill="1" applyBorder="1" applyAlignment="1" applyProtection="1">
      <alignment horizontal="left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hidden="1"/>
    </xf>
    <xf numFmtId="0" fontId="0" fillId="2" borderId="35" xfId="0" applyFill="1" applyBorder="1" applyAlignment="1" applyProtection="1">
      <alignment horizontal="left" vertical="center"/>
      <protection hidden="1"/>
    </xf>
    <xf numFmtId="0" fontId="0" fillId="2" borderId="26" xfId="0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49" fontId="0" fillId="0" borderId="0" xfId="0" applyNumberFormat="1" applyAlignment="1" applyProtection="1">
      <alignment horizontal="center"/>
      <protection hidden="1"/>
    </xf>
    <xf numFmtId="49" fontId="0" fillId="0" borderId="45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49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40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1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0" xfId="0" applyNumberFormat="1" applyFont="1" applyFill="1" applyBorder="1" applyAlignment="1" applyProtection="1">
      <alignment horizontal="center" vertical="center"/>
      <protection hidden="1"/>
    </xf>
    <xf numFmtId="49" fontId="4" fillId="2" borderId="1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6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8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9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77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101" xfId="0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0" applyNumberFormat="1" applyFont="1" applyAlignment="1" applyProtection="1">
      <alignment horizontal="center" wrapText="1"/>
      <protection locked="0"/>
    </xf>
    <xf numFmtId="49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Protection="1">
      <protection locked="0"/>
    </xf>
    <xf numFmtId="49" fontId="0" fillId="0" borderId="13" xfId="0" applyNumberFormat="1" applyBorder="1" applyProtection="1">
      <protection locked="0"/>
    </xf>
    <xf numFmtId="49" fontId="0" fillId="0" borderId="8" xfId="0" applyNumberFormat="1" applyBorder="1" applyProtection="1">
      <protection locked="0"/>
    </xf>
    <xf numFmtId="49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4" borderId="104" xfId="0" applyFill="1" applyBorder="1" applyAlignment="1" applyProtection="1">
      <alignment horizontal="center" vertical="center" wrapText="1"/>
      <protection locked="0"/>
    </xf>
    <xf numFmtId="0" fontId="0" fillId="4" borderId="105" xfId="0" applyFill="1" applyBorder="1" applyAlignment="1" applyProtection="1">
      <alignment horizontal="center" vertical="center" wrapText="1"/>
      <protection locked="0"/>
    </xf>
    <xf numFmtId="0" fontId="0" fillId="4" borderId="28" xfId="0" applyFill="1" applyBorder="1" applyAlignment="1" applyProtection="1">
      <alignment horizontal="center" vertical="center" wrapText="1"/>
      <protection locked="0"/>
    </xf>
    <xf numFmtId="0" fontId="0" fillId="0" borderId="10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99" xfId="0" applyBorder="1" applyAlignment="1">
      <alignment horizontal="center"/>
    </xf>
    <xf numFmtId="0" fontId="0" fillId="0" borderId="10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3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</cellXfs>
  <cellStyles count="3">
    <cellStyle name="Navadno" xfId="0" builtinId="0"/>
    <cellStyle name="Navadno 2" xfId="2" xr:uid="{00000000-0005-0000-0000-000001000000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Y90"/>
  <sheetViews>
    <sheetView showGridLines="0" showRowColHeaders="0" showZeros="0" tabSelected="1" zoomScale="95" workbookViewId="0">
      <selection activeCell="D5" sqref="D5:E5"/>
    </sheetView>
  </sheetViews>
  <sheetFormatPr defaultColWidth="9.140625" defaultRowHeight="12.75" x14ac:dyDescent="0.2"/>
  <cols>
    <col min="1" max="1" width="7.85546875" style="6" customWidth="1"/>
    <col min="2" max="2" width="58.85546875" style="6" customWidth="1"/>
    <col min="3" max="4" width="9" style="6" customWidth="1"/>
    <col min="5" max="17" width="23.5703125" style="8" customWidth="1"/>
    <col min="18" max="19" width="9.140625" style="32"/>
    <col min="20" max="20" width="9.140625" style="32" hidden="1" customWidth="1"/>
    <col min="21" max="23" width="0" style="32" hidden="1" customWidth="1"/>
    <col min="24" max="24" width="0" style="31" hidden="1" customWidth="1"/>
    <col min="25" max="45" width="0" style="32" hidden="1" customWidth="1"/>
    <col min="46" max="51" width="9.140625" style="32"/>
    <col min="52" max="16384" width="9.140625" style="6"/>
  </cols>
  <sheetData>
    <row r="1" spans="1:51" ht="15.75" x14ac:dyDescent="0.2">
      <c r="B1" s="7" t="s">
        <v>200</v>
      </c>
      <c r="T1" s="33" t="s">
        <v>58</v>
      </c>
    </row>
    <row r="2" spans="1:51" ht="15.75" x14ac:dyDescent="0.2">
      <c r="B2" s="7"/>
      <c r="T2" s="34">
        <v>2009</v>
      </c>
    </row>
    <row r="3" spans="1:51" ht="15" customHeight="1" x14ac:dyDescent="0.2">
      <c r="B3" s="248" t="s">
        <v>7</v>
      </c>
      <c r="C3" s="249"/>
      <c r="D3" s="250" t="s">
        <v>181</v>
      </c>
      <c r="E3" s="25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T3" s="34">
        <v>2010</v>
      </c>
    </row>
    <row r="4" spans="1:51" ht="15" customHeight="1" x14ac:dyDescent="0.2">
      <c r="B4" s="248" t="s">
        <v>8</v>
      </c>
      <c r="C4" s="248"/>
      <c r="D4" s="252" t="s">
        <v>182</v>
      </c>
      <c r="E4" s="253"/>
      <c r="F4" s="253"/>
      <c r="G4" s="253"/>
      <c r="H4" s="253"/>
      <c r="I4" s="253"/>
      <c r="J4" s="253"/>
      <c r="K4" s="254"/>
      <c r="L4" s="31"/>
      <c r="M4" s="32"/>
      <c r="N4" s="32"/>
      <c r="O4" s="32"/>
      <c r="P4" s="32"/>
      <c r="Q4" s="32"/>
      <c r="T4" s="34">
        <v>2011</v>
      </c>
    </row>
    <row r="5" spans="1:51" ht="15" customHeight="1" x14ac:dyDescent="0.2">
      <c r="B5" s="12" t="s">
        <v>59</v>
      </c>
      <c r="C5" s="9"/>
      <c r="D5" s="259">
        <v>2024</v>
      </c>
      <c r="E5" s="260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T5" s="34">
        <v>2012</v>
      </c>
    </row>
    <row r="6" spans="1:51" x14ac:dyDescent="0.2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34">
        <v>2013</v>
      </c>
    </row>
    <row r="7" spans="1:51" s="17" customFormat="1" ht="35.1" customHeight="1" x14ac:dyDescent="0.2">
      <c r="A7" s="16" t="s">
        <v>126</v>
      </c>
      <c r="B7" s="255" t="s">
        <v>13</v>
      </c>
      <c r="C7" s="256"/>
      <c r="D7" s="256"/>
      <c r="E7" s="257" t="str">
        <f>"OSNOVNA PLAČA 
" &amp; "december " &amp; D5-1 &amp; "
(2. odst. 28. člena KPJS)"</f>
        <v>OSNOVNA PLAČA 
december 2023
(2. odst. 28. člena KPJS)</v>
      </c>
      <c r="F7" s="243" t="s">
        <v>110</v>
      </c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35"/>
      <c r="S7" s="35"/>
      <c r="T7" s="34">
        <v>2014</v>
      </c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</row>
    <row r="8" spans="1:51" ht="35.1" customHeight="1" thickBot="1" x14ac:dyDescent="0.25">
      <c r="A8" s="18" t="s">
        <v>127</v>
      </c>
      <c r="B8" s="147" t="s">
        <v>2</v>
      </c>
      <c r="C8" s="19" t="s">
        <v>11</v>
      </c>
      <c r="D8" s="20" t="s">
        <v>12</v>
      </c>
      <c r="E8" s="258"/>
      <c r="F8" s="21" t="s">
        <v>183</v>
      </c>
      <c r="G8" s="21" t="s">
        <v>184</v>
      </c>
      <c r="H8" s="21" t="s">
        <v>185</v>
      </c>
      <c r="I8" s="21" t="s">
        <v>186</v>
      </c>
      <c r="J8" s="22" t="s">
        <v>187</v>
      </c>
      <c r="K8" s="21" t="s">
        <v>188</v>
      </c>
      <c r="L8" s="21" t="s">
        <v>39</v>
      </c>
      <c r="M8" s="21" t="s">
        <v>40</v>
      </c>
      <c r="N8" s="21" t="s">
        <v>41</v>
      </c>
      <c r="O8" s="21" t="s">
        <v>42</v>
      </c>
      <c r="P8" s="22" t="s">
        <v>43</v>
      </c>
      <c r="Q8" s="21" t="s">
        <v>44</v>
      </c>
      <c r="T8" s="34">
        <v>2015</v>
      </c>
    </row>
    <row r="9" spans="1:51" s="29" customFormat="1" ht="13.5" thickTop="1" x14ac:dyDescent="0.2">
      <c r="A9" s="23">
        <v>0</v>
      </c>
      <c r="B9" s="148">
        <v>1</v>
      </c>
      <c r="C9" s="24">
        <v>2</v>
      </c>
      <c r="D9" s="25">
        <v>3</v>
      </c>
      <c r="E9" s="26">
        <v>5</v>
      </c>
      <c r="F9" s="27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7">
        <v>6</v>
      </c>
      <c r="M9" s="28">
        <v>7</v>
      </c>
      <c r="N9" s="28">
        <v>8</v>
      </c>
      <c r="O9" s="28">
        <v>9</v>
      </c>
      <c r="P9" s="28">
        <v>10</v>
      </c>
      <c r="Q9" s="28">
        <v>11</v>
      </c>
      <c r="R9" s="36"/>
      <c r="S9" s="36"/>
      <c r="T9" s="34">
        <v>2016</v>
      </c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ht="24.75" customHeight="1" x14ac:dyDescent="0.2">
      <c r="A10" s="51">
        <v>1</v>
      </c>
      <c r="B10" s="146" t="s">
        <v>128</v>
      </c>
      <c r="C10" s="1" t="s">
        <v>178</v>
      </c>
      <c r="D10" s="2">
        <v>20</v>
      </c>
      <c r="E10" s="3">
        <v>1000</v>
      </c>
      <c r="F10" s="3">
        <v>1000</v>
      </c>
      <c r="G10" s="3">
        <v>1000</v>
      </c>
      <c r="H10" s="3">
        <v>1200</v>
      </c>
      <c r="I10" s="3">
        <v>1200</v>
      </c>
      <c r="J10" s="3">
        <v>1200</v>
      </c>
      <c r="K10" s="3">
        <v>1200</v>
      </c>
      <c r="L10" s="3">
        <v>1200</v>
      </c>
      <c r="M10" s="3">
        <v>1200</v>
      </c>
      <c r="N10" s="3">
        <v>1200</v>
      </c>
      <c r="O10" s="3">
        <v>1200</v>
      </c>
      <c r="P10" s="3">
        <v>1200</v>
      </c>
      <c r="Q10" s="3">
        <v>1200</v>
      </c>
      <c r="T10" s="34">
        <v>2017</v>
      </c>
    </row>
    <row r="11" spans="1:51" ht="24.75" customHeight="1" x14ac:dyDescent="0.2">
      <c r="A11" s="51">
        <v>2</v>
      </c>
      <c r="B11" s="146" t="s">
        <v>129</v>
      </c>
      <c r="C11" s="1" t="s">
        <v>180</v>
      </c>
      <c r="D11" s="4"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2400</v>
      </c>
      <c r="Q11" s="5">
        <v>2400</v>
      </c>
      <c r="T11" s="34">
        <v>2018</v>
      </c>
    </row>
    <row r="12" spans="1:51" ht="24.75" customHeight="1" x14ac:dyDescent="0.2">
      <c r="A12" s="51">
        <v>3</v>
      </c>
      <c r="B12" s="146" t="s">
        <v>130</v>
      </c>
      <c r="C12" s="1" t="s">
        <v>194</v>
      </c>
      <c r="D12" s="4">
        <v>48</v>
      </c>
      <c r="E12" s="5">
        <v>2500</v>
      </c>
      <c r="F12" s="5">
        <v>2500</v>
      </c>
      <c r="G12" s="5"/>
      <c r="H12" s="5"/>
      <c r="I12" s="5"/>
      <c r="J12" s="5"/>
      <c r="K12" s="5"/>
      <c r="L12" s="5"/>
      <c r="M12" s="5"/>
      <c r="N12" s="5">
        <v>1400</v>
      </c>
      <c r="O12" s="5"/>
      <c r="P12" s="5"/>
      <c r="Q12" s="5"/>
      <c r="T12" s="34">
        <v>2019</v>
      </c>
    </row>
    <row r="13" spans="1:51" ht="24.75" customHeight="1" x14ac:dyDescent="0.2">
      <c r="A13" s="51">
        <v>4</v>
      </c>
      <c r="B13" s="146" t="s">
        <v>131</v>
      </c>
      <c r="C13" s="1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T13" s="34">
        <v>2020</v>
      </c>
    </row>
    <row r="14" spans="1:51" ht="24.75" customHeight="1" x14ac:dyDescent="0.2">
      <c r="A14" s="51">
        <v>5</v>
      </c>
      <c r="B14" s="146" t="s">
        <v>132</v>
      </c>
      <c r="C14" s="1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T14" s="34">
        <v>2021</v>
      </c>
    </row>
    <row r="15" spans="1:51" ht="24.75" customHeight="1" x14ac:dyDescent="0.2">
      <c r="A15" s="51">
        <v>6</v>
      </c>
      <c r="B15" s="146" t="s">
        <v>133</v>
      </c>
      <c r="C15" s="1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T15" s="34">
        <v>2022</v>
      </c>
    </row>
    <row r="16" spans="1:51" ht="24.75" customHeight="1" x14ac:dyDescent="0.2">
      <c r="A16" s="51">
        <v>7</v>
      </c>
      <c r="B16" s="146" t="s">
        <v>134</v>
      </c>
      <c r="C16" s="1" t="s">
        <v>81</v>
      </c>
      <c r="D16" s="4">
        <v>34</v>
      </c>
      <c r="E16" s="5">
        <v>1500</v>
      </c>
      <c r="G16" s="5">
        <v>1500</v>
      </c>
      <c r="H16" s="5">
        <v>1500</v>
      </c>
      <c r="I16" s="5">
        <v>1500</v>
      </c>
      <c r="J16" s="5">
        <v>1500</v>
      </c>
      <c r="K16" s="5">
        <v>1500</v>
      </c>
      <c r="L16" s="5">
        <v>1500</v>
      </c>
      <c r="M16" s="5">
        <v>1500</v>
      </c>
      <c r="N16" s="5">
        <v>1500</v>
      </c>
      <c r="O16" s="5">
        <v>1500</v>
      </c>
      <c r="P16" s="5">
        <v>1500</v>
      </c>
      <c r="Q16" s="5">
        <v>1500</v>
      </c>
      <c r="T16" s="34">
        <v>2023</v>
      </c>
    </row>
    <row r="17" spans="1:20" ht="24.75" customHeight="1" x14ac:dyDescent="0.2">
      <c r="A17" s="51">
        <v>8</v>
      </c>
      <c r="B17" s="146" t="s">
        <v>135</v>
      </c>
      <c r="C17" s="1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T17" s="34">
        <v>2024</v>
      </c>
    </row>
    <row r="18" spans="1:20" ht="24.75" customHeight="1" x14ac:dyDescent="0.2">
      <c r="A18" s="51">
        <v>9</v>
      </c>
      <c r="B18" s="146" t="s">
        <v>136</v>
      </c>
      <c r="C18" s="1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T18" s="34">
        <v>2025</v>
      </c>
    </row>
    <row r="19" spans="1:20" ht="24.75" customHeight="1" x14ac:dyDescent="0.2">
      <c r="A19" s="51">
        <v>10</v>
      </c>
      <c r="B19" s="146" t="s">
        <v>137</v>
      </c>
      <c r="C19" s="1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T19" s="34">
        <v>2026</v>
      </c>
    </row>
    <row r="20" spans="1:20" ht="24.75" customHeight="1" x14ac:dyDescent="0.2">
      <c r="A20" s="51">
        <v>11</v>
      </c>
      <c r="B20" s="146" t="s">
        <v>138</v>
      </c>
      <c r="C20" s="1" t="s">
        <v>81</v>
      </c>
      <c r="D20" s="4">
        <v>34</v>
      </c>
      <c r="E20" s="5">
        <v>1500</v>
      </c>
      <c r="F20" s="8">
        <v>1300</v>
      </c>
      <c r="G20" s="5">
        <v>1500</v>
      </c>
      <c r="H20" s="5">
        <v>1500</v>
      </c>
      <c r="I20" s="5">
        <v>1500</v>
      </c>
      <c r="J20" s="5">
        <v>1500</v>
      </c>
      <c r="K20" s="5">
        <v>1500</v>
      </c>
      <c r="L20" s="5">
        <v>1500</v>
      </c>
      <c r="M20" s="5">
        <v>1500</v>
      </c>
      <c r="N20" s="5">
        <v>1500</v>
      </c>
      <c r="O20" s="5">
        <v>1500</v>
      </c>
      <c r="P20" s="5">
        <v>1500</v>
      </c>
      <c r="Q20" s="5">
        <v>1500</v>
      </c>
      <c r="T20" s="34">
        <v>2027</v>
      </c>
    </row>
    <row r="21" spans="1:20" ht="24.75" customHeight="1" x14ac:dyDescent="0.2">
      <c r="A21" s="51">
        <v>12</v>
      </c>
      <c r="B21" s="146" t="s">
        <v>139</v>
      </c>
      <c r="C21" s="1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T21" s="34">
        <v>2028</v>
      </c>
    </row>
    <row r="22" spans="1:20" ht="24.75" customHeight="1" x14ac:dyDescent="0.2">
      <c r="A22" s="51">
        <v>13</v>
      </c>
      <c r="B22" s="146" t="s">
        <v>140</v>
      </c>
      <c r="C22" s="1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T22" s="34">
        <v>2024</v>
      </c>
    </row>
    <row r="23" spans="1:20" ht="24.75" customHeight="1" x14ac:dyDescent="0.2">
      <c r="A23" s="51">
        <v>14</v>
      </c>
      <c r="B23" s="146" t="s">
        <v>141</v>
      </c>
      <c r="C23" s="1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T23" s="34">
        <v>2025</v>
      </c>
    </row>
    <row r="24" spans="1:20" ht="24.75" customHeight="1" x14ac:dyDescent="0.2">
      <c r="A24" s="51">
        <v>15</v>
      </c>
      <c r="B24" s="146" t="s">
        <v>142</v>
      </c>
      <c r="C24" s="1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T24" s="34">
        <v>2026</v>
      </c>
    </row>
    <row r="25" spans="1:20" ht="24.75" customHeight="1" x14ac:dyDescent="0.2">
      <c r="A25" s="51">
        <v>16</v>
      </c>
      <c r="B25" s="146" t="s">
        <v>143</v>
      </c>
      <c r="C25" s="1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T25" s="34">
        <v>2027</v>
      </c>
    </row>
    <row r="26" spans="1:20" ht="24.75" customHeight="1" x14ac:dyDescent="0.2">
      <c r="A26" s="51">
        <v>17</v>
      </c>
      <c r="B26" s="146" t="s">
        <v>144</v>
      </c>
      <c r="C26" s="1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T26" s="34">
        <v>2028</v>
      </c>
    </row>
    <row r="27" spans="1:20" ht="24.75" customHeight="1" x14ac:dyDescent="0.2">
      <c r="A27" s="51">
        <v>18</v>
      </c>
      <c r="B27" s="146" t="s">
        <v>145</v>
      </c>
      <c r="C27" s="1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T27" s="34">
        <v>2024</v>
      </c>
    </row>
    <row r="28" spans="1:20" ht="24.75" customHeight="1" x14ac:dyDescent="0.2">
      <c r="A28" s="51">
        <v>19</v>
      </c>
      <c r="B28" s="146" t="s">
        <v>146</v>
      </c>
      <c r="C28" s="1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T28" s="34">
        <v>2025</v>
      </c>
    </row>
    <row r="29" spans="1:20" ht="24.75" customHeight="1" x14ac:dyDescent="0.2">
      <c r="A29" s="51">
        <v>20</v>
      </c>
      <c r="B29" s="146" t="s">
        <v>147</v>
      </c>
      <c r="C29" s="1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T29" s="34">
        <v>2026</v>
      </c>
    </row>
    <row r="30" spans="1:20" ht="24.75" customHeight="1" x14ac:dyDescent="0.2">
      <c r="A30" s="51">
        <v>21</v>
      </c>
      <c r="B30" s="146" t="s">
        <v>148</v>
      </c>
      <c r="C30" s="1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T30" s="34">
        <v>2027</v>
      </c>
    </row>
    <row r="31" spans="1:20" ht="24.75" customHeight="1" x14ac:dyDescent="0.2">
      <c r="A31" s="51">
        <v>22</v>
      </c>
      <c r="B31" s="146" t="s">
        <v>149</v>
      </c>
      <c r="C31" s="1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T31" s="34">
        <v>2028</v>
      </c>
    </row>
    <row r="32" spans="1:20" ht="24.75" customHeight="1" x14ac:dyDescent="0.2">
      <c r="A32" s="51">
        <v>23</v>
      </c>
      <c r="B32" s="146" t="s">
        <v>150</v>
      </c>
      <c r="C32" s="1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T32" s="34">
        <v>2024</v>
      </c>
    </row>
    <row r="33" spans="1:20" ht="24.75" customHeight="1" x14ac:dyDescent="0.2">
      <c r="A33" s="51">
        <v>24</v>
      </c>
      <c r="B33" s="146" t="s">
        <v>151</v>
      </c>
      <c r="C33" s="1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T33" s="34">
        <v>2025</v>
      </c>
    </row>
    <row r="34" spans="1:20" ht="24.75" customHeight="1" x14ac:dyDescent="0.2">
      <c r="A34" s="51">
        <v>25</v>
      </c>
      <c r="B34" s="146" t="s">
        <v>152</v>
      </c>
      <c r="C34" s="1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T34" s="34">
        <v>2026</v>
      </c>
    </row>
    <row r="35" spans="1:20" ht="24.75" customHeight="1" x14ac:dyDescent="0.2">
      <c r="A35" s="51">
        <v>26</v>
      </c>
      <c r="B35" s="146" t="s">
        <v>153</v>
      </c>
      <c r="C35" s="1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T35" s="34">
        <v>2022</v>
      </c>
    </row>
    <row r="36" spans="1:20" ht="24.75" customHeight="1" x14ac:dyDescent="0.2">
      <c r="A36" s="51">
        <v>27</v>
      </c>
      <c r="B36" s="146" t="s">
        <v>154</v>
      </c>
      <c r="C36" s="1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T36" s="34">
        <v>2023</v>
      </c>
    </row>
    <row r="37" spans="1:20" ht="24.75" customHeight="1" x14ac:dyDescent="0.2">
      <c r="A37" s="51">
        <v>28</v>
      </c>
      <c r="B37" s="146" t="s">
        <v>155</v>
      </c>
      <c r="C37" s="1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T37" s="34">
        <v>2024</v>
      </c>
    </row>
    <row r="38" spans="1:20" ht="24.75" customHeight="1" x14ac:dyDescent="0.2">
      <c r="A38" s="51">
        <v>29</v>
      </c>
      <c r="B38" s="146" t="s">
        <v>156</v>
      </c>
      <c r="C38" s="1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T38" s="34">
        <v>2025</v>
      </c>
    </row>
    <row r="39" spans="1:20" ht="24.75" customHeight="1" x14ac:dyDescent="0.2">
      <c r="A39" s="51">
        <v>30</v>
      </c>
      <c r="B39" s="146" t="s">
        <v>157</v>
      </c>
      <c r="C39" s="1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T39" s="34">
        <v>2026</v>
      </c>
    </row>
    <row r="40" spans="1:20" ht="24.75" customHeight="1" x14ac:dyDescent="0.2">
      <c r="A40" s="51">
        <v>31</v>
      </c>
      <c r="B40" s="146" t="s">
        <v>158</v>
      </c>
      <c r="C40" s="1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T40" s="34">
        <v>2027</v>
      </c>
    </row>
    <row r="41" spans="1:20" ht="24.75" customHeight="1" x14ac:dyDescent="0.2">
      <c r="A41" s="51">
        <v>32</v>
      </c>
      <c r="B41" s="146" t="s">
        <v>159</v>
      </c>
      <c r="C41" s="1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T41" s="34">
        <v>2028</v>
      </c>
    </row>
    <row r="42" spans="1:20" ht="24.75" customHeight="1" x14ac:dyDescent="0.2">
      <c r="A42" s="51">
        <v>33</v>
      </c>
      <c r="B42" s="146" t="s">
        <v>160</v>
      </c>
      <c r="C42" s="1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T42" s="34">
        <v>2024</v>
      </c>
    </row>
    <row r="43" spans="1:20" ht="24.75" customHeight="1" x14ac:dyDescent="0.2">
      <c r="A43" s="51">
        <v>34</v>
      </c>
      <c r="B43" s="146" t="s">
        <v>161</v>
      </c>
      <c r="C43" s="1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T43" s="34">
        <v>2025</v>
      </c>
    </row>
    <row r="44" spans="1:20" ht="24.75" customHeight="1" x14ac:dyDescent="0.2">
      <c r="A44" s="51">
        <v>35</v>
      </c>
      <c r="B44" s="146" t="s">
        <v>162</v>
      </c>
      <c r="C44" s="1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T44" s="34">
        <v>2026</v>
      </c>
    </row>
    <row r="45" spans="1:20" ht="24.75" customHeight="1" x14ac:dyDescent="0.2">
      <c r="A45" s="51">
        <v>36</v>
      </c>
      <c r="B45" s="146" t="s">
        <v>163</v>
      </c>
      <c r="C45" s="1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T45" s="34">
        <v>2027</v>
      </c>
    </row>
    <row r="46" spans="1:20" ht="24.75" customHeight="1" x14ac:dyDescent="0.2">
      <c r="A46" s="51">
        <v>37</v>
      </c>
      <c r="B46" s="146" t="s">
        <v>164</v>
      </c>
      <c r="C46" s="1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T46" s="34">
        <v>2028</v>
      </c>
    </row>
    <row r="47" spans="1:20" ht="24.75" customHeight="1" x14ac:dyDescent="0.2">
      <c r="A47" s="51">
        <v>38</v>
      </c>
      <c r="B47" s="146" t="s">
        <v>165</v>
      </c>
      <c r="C47" s="1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T47" s="34">
        <v>2028</v>
      </c>
    </row>
    <row r="48" spans="1:20" ht="24.75" customHeight="1" x14ac:dyDescent="0.2">
      <c r="A48" s="51">
        <v>39</v>
      </c>
      <c r="B48" s="146" t="s">
        <v>166</v>
      </c>
      <c r="C48" s="1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T48" s="34">
        <v>2028</v>
      </c>
    </row>
    <row r="49" spans="1:20" ht="24.75" customHeight="1" x14ac:dyDescent="0.2">
      <c r="A49" s="51">
        <v>40</v>
      </c>
      <c r="B49" s="146" t="s">
        <v>167</v>
      </c>
      <c r="C49" s="1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T49" s="34">
        <v>2028</v>
      </c>
    </row>
    <row r="50" spans="1:20" ht="24.75" customHeight="1" x14ac:dyDescent="0.2">
      <c r="A50" s="51">
        <v>41</v>
      </c>
      <c r="B50" s="146" t="s">
        <v>168</v>
      </c>
      <c r="C50" s="1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T50" s="34">
        <v>2028</v>
      </c>
    </row>
    <row r="51" spans="1:20" ht="24.75" customHeight="1" x14ac:dyDescent="0.2">
      <c r="A51" s="51">
        <v>42</v>
      </c>
      <c r="B51" s="146" t="s">
        <v>169</v>
      </c>
      <c r="C51" s="1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T51" s="34">
        <v>2028</v>
      </c>
    </row>
    <row r="52" spans="1:20" ht="24.75" customHeight="1" x14ac:dyDescent="0.2">
      <c r="A52" s="51">
        <v>43</v>
      </c>
      <c r="B52" s="146" t="s">
        <v>170</v>
      </c>
      <c r="C52" s="1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T52" s="34">
        <v>2028</v>
      </c>
    </row>
    <row r="53" spans="1:20" ht="24.75" customHeight="1" x14ac:dyDescent="0.2">
      <c r="A53" s="51">
        <v>44</v>
      </c>
      <c r="B53" s="146" t="s">
        <v>171</v>
      </c>
      <c r="C53" s="1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T53" s="34">
        <v>2028</v>
      </c>
    </row>
    <row r="54" spans="1:20" ht="24.75" customHeight="1" x14ac:dyDescent="0.2">
      <c r="A54" s="51">
        <v>45</v>
      </c>
      <c r="B54" s="146" t="s">
        <v>172</v>
      </c>
      <c r="C54" s="1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T54" s="34">
        <v>2028</v>
      </c>
    </row>
    <row r="55" spans="1:20" ht="24.75" customHeight="1" x14ac:dyDescent="0.2">
      <c r="A55" s="51">
        <v>46</v>
      </c>
      <c r="B55" s="146" t="s">
        <v>173</v>
      </c>
      <c r="C55" s="1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T55" s="34">
        <v>2028</v>
      </c>
    </row>
    <row r="56" spans="1:20" ht="24.75" customHeight="1" x14ac:dyDescent="0.2">
      <c r="A56" s="51">
        <v>47</v>
      </c>
      <c r="B56" s="146" t="s">
        <v>174</v>
      </c>
      <c r="C56" s="1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T56" s="34">
        <v>2028</v>
      </c>
    </row>
    <row r="57" spans="1:20" ht="24.75" customHeight="1" x14ac:dyDescent="0.2">
      <c r="A57" s="51">
        <v>48</v>
      </c>
      <c r="B57" s="146" t="s">
        <v>175</v>
      </c>
      <c r="C57" s="1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T57" s="34">
        <v>2028</v>
      </c>
    </row>
    <row r="58" spans="1:20" ht="24.75" customHeight="1" x14ac:dyDescent="0.2">
      <c r="A58" s="51">
        <v>49</v>
      </c>
      <c r="B58" s="146" t="s">
        <v>176</v>
      </c>
      <c r="C58" s="1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T58" s="34">
        <v>2028</v>
      </c>
    </row>
    <row r="59" spans="1:20" ht="24.75" customHeight="1" x14ac:dyDescent="0.2">
      <c r="A59" s="51">
        <v>50</v>
      </c>
      <c r="B59" s="146" t="s">
        <v>177</v>
      </c>
      <c r="C59" s="1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T59" s="34">
        <v>2028</v>
      </c>
    </row>
    <row r="60" spans="1:20" ht="13.5" thickBot="1" x14ac:dyDescent="0.25">
      <c r="A60" s="32"/>
      <c r="B60" s="37"/>
      <c r="C60" s="246" t="s">
        <v>85</v>
      </c>
      <c r="D60" s="247"/>
      <c r="E60" s="38">
        <f t="shared" ref="E60:Q60" si="0">SUM(E10:E59)</f>
        <v>8500</v>
      </c>
      <c r="F60" s="39">
        <f t="shared" si="0"/>
        <v>6800</v>
      </c>
      <c r="G60" s="40">
        <f t="shared" si="0"/>
        <v>6000</v>
      </c>
      <c r="H60" s="40">
        <f t="shared" si="0"/>
        <v>6200</v>
      </c>
      <c r="I60" s="40">
        <f t="shared" si="0"/>
        <v>6200</v>
      </c>
      <c r="J60" s="40">
        <f t="shared" si="0"/>
        <v>6200</v>
      </c>
      <c r="K60" s="40">
        <f t="shared" si="0"/>
        <v>6200</v>
      </c>
      <c r="L60" s="39">
        <f t="shared" si="0"/>
        <v>6200</v>
      </c>
      <c r="M60" s="40">
        <f t="shared" si="0"/>
        <v>6200</v>
      </c>
      <c r="N60" s="40">
        <f t="shared" si="0"/>
        <v>7600</v>
      </c>
      <c r="O60" s="40">
        <f t="shared" si="0"/>
        <v>6200</v>
      </c>
      <c r="P60" s="40">
        <f t="shared" si="0"/>
        <v>6600</v>
      </c>
      <c r="Q60" s="40">
        <f t="shared" si="0"/>
        <v>6600</v>
      </c>
      <c r="T60" s="34">
        <v>2032</v>
      </c>
    </row>
    <row r="61" spans="1:20" x14ac:dyDescent="0.2">
      <c r="A61" s="32"/>
      <c r="B61" s="32"/>
      <c r="C61" s="32"/>
      <c r="D61" s="32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T61" s="34">
        <v>2033</v>
      </c>
    </row>
    <row r="62" spans="1:20" x14ac:dyDescent="0.2">
      <c r="A62" s="32"/>
      <c r="B62" s="32"/>
      <c r="C62" s="32"/>
      <c r="D62" s="32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T62" s="34">
        <v>2034</v>
      </c>
    </row>
    <row r="63" spans="1:20" x14ac:dyDescent="0.2">
      <c r="A63" s="32"/>
      <c r="B63" s="32"/>
      <c r="C63" s="32"/>
      <c r="D63" s="32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T63" s="34">
        <v>2035</v>
      </c>
    </row>
    <row r="64" spans="1:20" x14ac:dyDescent="0.2">
      <c r="A64" s="32"/>
      <c r="B64" s="32"/>
      <c r="C64" s="32"/>
      <c r="D64" s="32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T64" s="34">
        <v>2036</v>
      </c>
    </row>
    <row r="65" spans="1:20" x14ac:dyDescent="0.2">
      <c r="A65" s="32"/>
      <c r="B65" s="32"/>
      <c r="C65" s="32"/>
      <c r="D65" s="32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T65" s="34">
        <v>2037</v>
      </c>
    </row>
    <row r="66" spans="1:20" x14ac:dyDescent="0.2">
      <c r="A66" s="32"/>
      <c r="B66" s="32"/>
      <c r="C66" s="32"/>
      <c r="D66" s="32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T66" s="34">
        <v>2038</v>
      </c>
    </row>
    <row r="67" spans="1:20" x14ac:dyDescent="0.2">
      <c r="A67" s="32"/>
      <c r="B67" s="32"/>
      <c r="C67" s="32"/>
      <c r="D67" s="32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T67" s="34">
        <v>2039</v>
      </c>
    </row>
    <row r="68" spans="1:20" x14ac:dyDescent="0.2">
      <c r="A68" s="32"/>
      <c r="B68" s="32"/>
      <c r="C68" s="32"/>
      <c r="D68" s="32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T68" s="34">
        <v>2040</v>
      </c>
    </row>
    <row r="69" spans="1:20" x14ac:dyDescent="0.2">
      <c r="A69" s="32"/>
      <c r="B69" s="32"/>
      <c r="C69" s="32"/>
      <c r="D69" s="32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T69" s="34">
        <v>2041</v>
      </c>
    </row>
    <row r="70" spans="1:20" x14ac:dyDescent="0.2">
      <c r="A70" s="32"/>
      <c r="B70" s="32"/>
      <c r="C70" s="32"/>
      <c r="D70" s="32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T70" s="34">
        <v>2042</v>
      </c>
    </row>
    <row r="71" spans="1:20" x14ac:dyDescent="0.2">
      <c r="A71" s="32"/>
      <c r="B71" s="32"/>
      <c r="C71" s="32"/>
      <c r="D71" s="32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T71" s="34">
        <v>2043</v>
      </c>
    </row>
    <row r="72" spans="1:20" x14ac:dyDescent="0.2">
      <c r="A72" s="32"/>
      <c r="B72" s="32"/>
      <c r="C72" s="32"/>
      <c r="D72" s="32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T72" s="34">
        <v>2044</v>
      </c>
    </row>
    <row r="73" spans="1:20" x14ac:dyDescent="0.2">
      <c r="A73" s="32"/>
      <c r="B73" s="32"/>
      <c r="C73" s="32"/>
      <c r="D73" s="32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T73" s="34">
        <v>2045</v>
      </c>
    </row>
    <row r="74" spans="1:20" x14ac:dyDescent="0.2">
      <c r="A74" s="32"/>
      <c r="B74" s="32"/>
      <c r="C74" s="32"/>
      <c r="D74" s="32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T74" s="34">
        <v>2046</v>
      </c>
    </row>
    <row r="75" spans="1:20" x14ac:dyDescent="0.2">
      <c r="A75" s="32"/>
      <c r="B75" s="32"/>
      <c r="C75" s="32"/>
      <c r="D75" s="32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T75" s="34">
        <v>2047</v>
      </c>
    </row>
    <row r="76" spans="1:20" x14ac:dyDescent="0.2">
      <c r="A76" s="32"/>
      <c r="B76" s="32"/>
      <c r="C76" s="32"/>
      <c r="D76" s="32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T76" s="34">
        <v>2048</v>
      </c>
    </row>
    <row r="77" spans="1:20" x14ac:dyDescent="0.2">
      <c r="A77" s="32"/>
      <c r="B77" s="32"/>
      <c r="C77" s="32"/>
      <c r="D77" s="32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T77" s="34">
        <v>2049</v>
      </c>
    </row>
    <row r="78" spans="1:20" x14ac:dyDescent="0.2">
      <c r="A78" s="32"/>
      <c r="B78" s="32"/>
      <c r="C78" s="32"/>
      <c r="D78" s="32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T78" s="34">
        <v>2050</v>
      </c>
    </row>
    <row r="79" spans="1:20" x14ac:dyDescent="0.2">
      <c r="A79" s="32"/>
      <c r="B79" s="32"/>
      <c r="C79" s="32"/>
      <c r="D79" s="32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T79" s="34">
        <v>2051</v>
      </c>
    </row>
    <row r="80" spans="1:20" x14ac:dyDescent="0.2">
      <c r="A80" s="32"/>
      <c r="B80" s="32"/>
      <c r="C80" s="32"/>
      <c r="D80" s="32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T80" s="34">
        <v>2052</v>
      </c>
    </row>
    <row r="81" spans="1:17" x14ac:dyDescent="0.2">
      <c r="A81" s="32"/>
      <c r="B81" s="32"/>
      <c r="C81" s="32"/>
      <c r="D81" s="32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</row>
    <row r="82" spans="1:17" x14ac:dyDescent="0.2">
      <c r="A82" s="32"/>
      <c r="B82" s="32"/>
      <c r="C82" s="32"/>
      <c r="D82" s="32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</row>
    <row r="83" spans="1:17" x14ac:dyDescent="0.2">
      <c r="A83" s="32"/>
      <c r="B83" s="32"/>
      <c r="C83" s="32"/>
      <c r="D83" s="32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</row>
    <row r="84" spans="1:17" x14ac:dyDescent="0.2">
      <c r="A84" s="32"/>
      <c r="B84" s="32"/>
      <c r="C84" s="32"/>
      <c r="D84" s="32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</row>
    <row r="85" spans="1:17" x14ac:dyDescent="0.2">
      <c r="A85" s="32"/>
      <c r="B85" s="32"/>
      <c r="C85" s="32"/>
      <c r="D85" s="32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</row>
    <row r="86" spans="1:17" x14ac:dyDescent="0.2">
      <c r="A86" s="32"/>
      <c r="B86" s="32"/>
      <c r="C86" s="32"/>
      <c r="D86" s="32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</row>
    <row r="87" spans="1:17" x14ac:dyDescent="0.2">
      <c r="A87" s="32"/>
      <c r="B87" s="32"/>
      <c r="C87" s="32"/>
      <c r="D87" s="32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</row>
    <row r="88" spans="1:17" x14ac:dyDescent="0.2">
      <c r="A88" s="32"/>
      <c r="B88" s="32"/>
      <c r="C88" s="32"/>
      <c r="D88" s="32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</row>
    <row r="89" spans="1:17" x14ac:dyDescent="0.2">
      <c r="A89" s="32"/>
      <c r="B89" s="32"/>
      <c r="C89" s="32"/>
      <c r="D89" s="32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</row>
    <row r="90" spans="1:17" x14ac:dyDescent="0.2">
      <c r="A90" s="32"/>
      <c r="B90" s="32"/>
      <c r="C90" s="32"/>
      <c r="D90" s="32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</row>
  </sheetData>
  <sheetProtection algorithmName="SHA-512" hashValue="V1VSXLYJjNeB2kSN93370xVzOeHZR9TIw/LGNPYMcboNPEllqz5V/GcaR0TXIg1eu07edPS7OGFDrQCEyPQFhg==" saltValue="hJ8z8DA0VR1JBpw/YgcuSw==" spinCount="100000" sheet="1" objects="1" scenarios="1"/>
  <mergeCells count="9">
    <mergeCell ref="F7:Q7"/>
    <mergeCell ref="C60:D60"/>
    <mergeCell ref="B3:C3"/>
    <mergeCell ref="B4:C4"/>
    <mergeCell ref="D3:E3"/>
    <mergeCell ref="D4:K4"/>
    <mergeCell ref="B7:D7"/>
    <mergeCell ref="E7:E8"/>
    <mergeCell ref="D5:E5"/>
  </mergeCells>
  <phoneticPr fontId="2" type="noConversion"/>
  <dataValidations count="1">
    <dataValidation type="list" allowBlank="1" showInputMessage="1" showErrorMessage="1" sqref="D5:E5" xr:uid="{00000000-0002-0000-0000-000000000000}">
      <formula1>$T$2:$T$80</formula1>
    </dataValidation>
  </dataValidations>
  <printOptions horizontalCentered="1"/>
  <pageMargins left="0.75" right="0.75" top="0.39370078740157483" bottom="0.35433070866141736" header="0" footer="0"/>
  <pageSetup paperSize="9" scale="66" orientation="landscape" r:id="rId1"/>
  <headerFooter alignWithMargins="0"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V552"/>
  <sheetViews>
    <sheetView showGridLines="0" showRowColHeaders="0" showZeros="0" zoomScale="95" workbookViewId="0">
      <selection activeCell="C23" sqref="C23"/>
    </sheetView>
  </sheetViews>
  <sheetFormatPr defaultColWidth="9.140625" defaultRowHeight="12.75" x14ac:dyDescent="0.2"/>
  <cols>
    <col min="1" max="1" width="18.140625" style="6" customWidth="1"/>
    <col min="2" max="2" width="54.85546875" style="6" customWidth="1"/>
    <col min="3" max="3" width="17.7109375" style="6" customWidth="1"/>
    <col min="4" max="4" width="17.7109375" style="8" customWidth="1"/>
    <col min="5" max="16" width="12.7109375" style="8" customWidth="1"/>
    <col min="17" max="26" width="9.140625" style="32"/>
    <col min="27" max="16384" width="9.140625" style="6"/>
  </cols>
  <sheetData>
    <row r="1" spans="1:48" ht="15.75" x14ac:dyDescent="0.2">
      <c r="A1" s="32"/>
      <c r="B1" s="44" t="str">
        <f>+'OSNOVNA PLAČA'!B1</f>
        <v>Priloga 2: šestmesečno izplačilo redne delovne uspešnosti</v>
      </c>
      <c r="C1" s="32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</row>
    <row r="2" spans="1:48" ht="15.75" x14ac:dyDescent="0.2">
      <c r="A2" s="32"/>
      <c r="B2" s="44"/>
      <c r="C2" s="32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48" ht="15" customHeight="1" x14ac:dyDescent="0.2">
      <c r="A3" s="32"/>
      <c r="B3" s="153" t="s">
        <v>7</v>
      </c>
      <c r="C3" s="262" t="str">
        <f>+IF(LEN('OSNOVNA PLAČA'!D3)&gt;0,'OSNOVNA PLAČA'!D3,"")</f>
        <v xml:space="preserve">šifra </v>
      </c>
      <c r="D3" s="262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5" customHeight="1" x14ac:dyDescent="0.2">
      <c r="A4" s="32"/>
      <c r="B4" s="153" t="s">
        <v>8</v>
      </c>
      <c r="C4" s="263" t="str">
        <f>+IF(LEN('OSNOVNA PLAČA'!D4)&gt;0,'OSNOVNA PLAČA'!D4,"")</f>
        <v xml:space="preserve">enota </v>
      </c>
      <c r="D4" s="263"/>
      <c r="E4" s="263" t="str">
        <f>+IF(LEN('OSNOVNA PLAČA'!F4)&gt;0,'OSNOVNA PLAČA'!F4,"")</f>
        <v/>
      </c>
      <c r="F4" s="263"/>
      <c r="G4" s="263" t="str">
        <f>+IF(LEN('OSNOVNA PLAČA'!H4)&gt;0,'OSNOVNA PLAČA'!H4,"")</f>
        <v/>
      </c>
      <c r="H4" s="263"/>
      <c r="I4" s="263" t="str">
        <f>+IF(LEN('OSNOVNA PLAČA'!J4)&gt;0,'OSNOVNA PLAČA'!J4,"")</f>
        <v/>
      </c>
      <c r="J4" s="263"/>
      <c r="K4" s="32"/>
      <c r="L4" s="32"/>
      <c r="M4" s="32"/>
      <c r="N4" s="32"/>
      <c r="O4" s="32"/>
      <c r="P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5" customHeight="1" x14ac:dyDescent="0.2">
      <c r="A5" s="32"/>
      <c r="B5" s="151" t="s">
        <v>59</v>
      </c>
      <c r="C5" s="264">
        <f>+IF(LEN('OSNOVNA PLAČA'!D5)&gt;0,'OSNOVNA PLAČA'!D5,"")</f>
        <v>2024</v>
      </c>
      <c r="D5" s="265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</row>
    <row r="6" spans="1:48" x14ac:dyDescent="0.2">
      <c r="A6" s="32"/>
      <c r="B6" s="47"/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</row>
    <row r="7" spans="1:48" s="17" customFormat="1" ht="33" customHeight="1" x14ac:dyDescent="0.2">
      <c r="A7" s="50"/>
      <c r="B7" s="261" t="s">
        <v>13</v>
      </c>
      <c r="C7" s="261"/>
      <c r="D7" s="261"/>
      <c r="E7" s="243" t="s">
        <v>111</v>
      </c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</row>
    <row r="8" spans="1:48" ht="13.5" thickBot="1" x14ac:dyDescent="0.25">
      <c r="A8" s="18" t="s">
        <v>179</v>
      </c>
      <c r="B8" s="150" t="s">
        <v>2</v>
      </c>
      <c r="C8" s="42" t="s">
        <v>11</v>
      </c>
      <c r="D8" s="43" t="s">
        <v>12</v>
      </c>
      <c r="E8" s="21" t="s">
        <v>183</v>
      </c>
      <c r="F8" s="21" t="s">
        <v>184</v>
      </c>
      <c r="G8" s="21" t="s">
        <v>185</v>
      </c>
      <c r="H8" s="21" t="s">
        <v>186</v>
      </c>
      <c r="I8" s="22" t="s">
        <v>187</v>
      </c>
      <c r="J8" s="21" t="s">
        <v>188</v>
      </c>
      <c r="K8" s="21" t="s">
        <v>39</v>
      </c>
      <c r="L8" s="21" t="s">
        <v>40</v>
      </c>
      <c r="M8" s="21" t="s">
        <v>41</v>
      </c>
      <c r="N8" s="21" t="s">
        <v>42</v>
      </c>
      <c r="O8" s="22" t="s">
        <v>43</v>
      </c>
      <c r="P8" s="21" t="s">
        <v>44</v>
      </c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</row>
    <row r="9" spans="1:48" s="29" customFormat="1" ht="13.5" thickTop="1" x14ac:dyDescent="0.2">
      <c r="A9" s="49"/>
      <c r="B9" s="149">
        <v>1</v>
      </c>
      <c r="C9" s="24">
        <v>2</v>
      </c>
      <c r="D9" s="25">
        <v>3</v>
      </c>
      <c r="E9" s="28">
        <v>4</v>
      </c>
      <c r="F9" s="28">
        <v>5</v>
      </c>
      <c r="G9" s="28">
        <v>6</v>
      </c>
      <c r="H9" s="28">
        <v>7</v>
      </c>
      <c r="I9" s="28">
        <v>8</v>
      </c>
      <c r="J9" s="28">
        <v>9</v>
      </c>
      <c r="K9" s="28">
        <v>4</v>
      </c>
      <c r="L9" s="28">
        <v>5</v>
      </c>
      <c r="M9" s="28">
        <v>6</v>
      </c>
      <c r="N9" s="28">
        <v>7</v>
      </c>
      <c r="O9" s="28">
        <v>8</v>
      </c>
      <c r="P9" s="28">
        <v>9</v>
      </c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</row>
    <row r="10" spans="1:48" ht="28.5" customHeight="1" x14ac:dyDescent="0.2">
      <c r="A10" s="51">
        <f>'OSNOVNA PLAČA'!A10</f>
        <v>1</v>
      </c>
      <c r="B10" s="154" t="str">
        <f>+IF(LEN('OSNOVNA PLAČA'!B10)&gt;0,'OSNOVNA PLAČA'!B10,"")</f>
        <v>A1</v>
      </c>
      <c r="C10" s="52" t="str">
        <f>+IF(LEN('OSNOVNA PLAČA'!C10)&gt;0,'OSNOVNA PLAČA'!C10,"")</f>
        <v>V</v>
      </c>
      <c r="D10" s="53">
        <f>+IF(LEN('OSNOVNA PLAČA'!D10)&gt;0,'OSNOVNA PLAČA'!D10,"")</f>
        <v>20</v>
      </c>
      <c r="E10" s="3">
        <v>1200</v>
      </c>
      <c r="F10" s="3">
        <v>1000</v>
      </c>
      <c r="G10" s="3">
        <v>900</v>
      </c>
      <c r="H10" s="3">
        <v>1000</v>
      </c>
      <c r="I10" s="3">
        <v>1000</v>
      </c>
      <c r="J10" s="3">
        <v>1000</v>
      </c>
      <c r="K10" s="3">
        <v>1000</v>
      </c>
      <c r="L10" s="3">
        <v>1000</v>
      </c>
      <c r="M10" s="3">
        <v>1000</v>
      </c>
      <c r="N10" s="3">
        <v>1000</v>
      </c>
      <c r="O10" s="3">
        <v>0</v>
      </c>
      <c r="P10" s="3">
        <v>1000</v>
      </c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</row>
    <row r="11" spans="1:48" ht="28.5" customHeight="1" x14ac:dyDescent="0.2">
      <c r="A11" s="51">
        <f>'OSNOVNA PLAČA'!A11</f>
        <v>2</v>
      </c>
      <c r="B11" s="154" t="str">
        <f>+IF(LEN('OSNOVNA PLAČA'!B11)&gt;0,'OSNOVNA PLAČA'!B11,"")</f>
        <v>A2</v>
      </c>
      <c r="C11" s="52" t="str">
        <f>+IF(LEN('OSNOVNA PLAČA'!C11)&gt;0,'OSNOVNA PLAČA'!C11,"")</f>
        <v>VII</v>
      </c>
      <c r="D11" s="54">
        <f>+IF(LEN('OSNOVNA PLAČA'!D11)&gt;0,'OSNOVNA PLAČA'!D11,"")</f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2000</v>
      </c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</row>
    <row r="12" spans="1:48" ht="28.5" customHeight="1" x14ac:dyDescent="0.2">
      <c r="A12" s="51">
        <f>'OSNOVNA PLAČA'!A12</f>
        <v>3</v>
      </c>
      <c r="B12" s="154" t="str">
        <f>+IF(LEN('OSNOVNA PLAČA'!B12)&gt;0,'OSNOVNA PLAČA'!B12,"")</f>
        <v>A3</v>
      </c>
      <c r="C12" s="52" t="str">
        <f>+IF(LEN('OSNOVNA PLAČA'!C12)&gt;0,'OSNOVNA PLAČA'!C12,"")</f>
        <v>VIII</v>
      </c>
      <c r="D12" s="54">
        <f>+IF(LEN('OSNOVNA PLAČA'!D12)&gt;0,'OSNOVNA PLAČA'!D12,"")</f>
        <v>48</v>
      </c>
      <c r="E12" s="5">
        <v>2800</v>
      </c>
      <c r="F12" s="5">
        <v>2800</v>
      </c>
      <c r="G12" s="5">
        <v>2800</v>
      </c>
      <c r="H12" s="5">
        <v>3000</v>
      </c>
      <c r="I12" s="5">
        <v>3000</v>
      </c>
      <c r="J12" s="5">
        <v>3000</v>
      </c>
      <c r="K12" s="5">
        <v>3000</v>
      </c>
      <c r="L12" s="5">
        <v>3000</v>
      </c>
      <c r="M12" s="5">
        <v>3000</v>
      </c>
      <c r="N12" s="5">
        <v>3000</v>
      </c>
      <c r="O12" s="5">
        <v>3000</v>
      </c>
      <c r="P12" s="5">
        <v>3000</v>
      </c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</row>
    <row r="13" spans="1:48" ht="28.5" customHeight="1" x14ac:dyDescent="0.2">
      <c r="A13" s="51">
        <f>'OSNOVNA PLAČA'!A13</f>
        <v>4</v>
      </c>
      <c r="B13" s="154" t="str">
        <f>+IF(LEN('OSNOVNA PLAČA'!B13)&gt;0,'OSNOVNA PLAČA'!B13,"")</f>
        <v>A4</v>
      </c>
      <c r="C13" s="52" t="str">
        <f>+IF(LEN('OSNOVNA PLAČA'!C13)&gt;0,'OSNOVNA PLAČA'!C13,"")</f>
        <v/>
      </c>
      <c r="D13" s="54" t="str">
        <f>+IF(LEN('OSNOVNA PLAČA'!D13)&gt;0,'OSNOVNA PLAČA'!D13,"")</f>
        <v/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</row>
    <row r="14" spans="1:48" ht="28.5" customHeight="1" x14ac:dyDescent="0.2">
      <c r="A14" s="51">
        <f>'OSNOVNA PLAČA'!A14</f>
        <v>5</v>
      </c>
      <c r="B14" s="154" t="str">
        <f>+IF(LEN('OSNOVNA PLAČA'!B14)&gt;0,'OSNOVNA PLAČA'!B14,"")</f>
        <v>A5</v>
      </c>
      <c r="C14" s="52" t="str">
        <f>+IF(LEN('OSNOVNA PLAČA'!C14)&gt;0,'OSNOVNA PLAČA'!C14,"")</f>
        <v/>
      </c>
      <c r="D14" s="54" t="str">
        <f>+IF(LEN('OSNOVNA PLAČA'!D14)&gt;0,'OSNOVNA PLAČA'!D14,"")</f>
        <v/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</row>
    <row r="15" spans="1:48" ht="28.5" customHeight="1" x14ac:dyDescent="0.2">
      <c r="A15" s="51">
        <f>'OSNOVNA PLAČA'!A15</f>
        <v>6</v>
      </c>
      <c r="B15" s="154" t="str">
        <f>+IF(LEN('OSNOVNA PLAČA'!B15)&gt;0,'OSNOVNA PLAČA'!B15,"")</f>
        <v>A6</v>
      </c>
      <c r="C15" s="52" t="str">
        <f>+IF(LEN('OSNOVNA PLAČA'!C15)&gt;0,'OSNOVNA PLAČA'!C15,"")</f>
        <v/>
      </c>
      <c r="D15" s="54" t="str">
        <f>+IF(LEN('OSNOVNA PLAČA'!D15)&gt;0,'OSNOVNA PLAČA'!D15,"")</f>
        <v/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</row>
    <row r="16" spans="1:48" ht="28.5" customHeight="1" x14ac:dyDescent="0.2">
      <c r="A16" s="51">
        <f>'OSNOVNA PLAČA'!A16</f>
        <v>7</v>
      </c>
      <c r="B16" s="154" t="str">
        <f>+IF(LEN('OSNOVNA PLAČA'!B16)&gt;0,'OSNOVNA PLAČA'!B16,"")</f>
        <v>A7</v>
      </c>
      <c r="C16" s="52" t="str">
        <f>+IF(LEN('OSNOVNA PLAČA'!C16)&gt;0,'OSNOVNA PLAČA'!C16,"")</f>
        <v>IV</v>
      </c>
      <c r="D16" s="54">
        <f>+IF(LEN('OSNOVNA PLAČA'!D16)&gt;0,'OSNOVNA PLAČA'!D16,"")</f>
        <v>34</v>
      </c>
      <c r="E16" s="5"/>
      <c r="F16" s="5"/>
      <c r="G16" s="5">
        <v>15000</v>
      </c>
      <c r="H16" s="5"/>
      <c r="I16" s="5"/>
      <c r="J16" s="5"/>
      <c r="K16" s="5"/>
      <c r="L16" s="5"/>
      <c r="M16" s="5"/>
      <c r="N16" s="5"/>
      <c r="O16" s="5"/>
      <c r="P16" s="5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</row>
    <row r="17" spans="1:48" ht="28.5" customHeight="1" x14ac:dyDescent="0.2">
      <c r="A17" s="51">
        <f>'OSNOVNA PLAČA'!A17</f>
        <v>8</v>
      </c>
      <c r="B17" s="154" t="str">
        <f>+IF(LEN('OSNOVNA PLAČA'!B17)&gt;0,'OSNOVNA PLAČA'!B17,"")</f>
        <v>A8</v>
      </c>
      <c r="C17" s="52" t="str">
        <f>+IF(LEN('OSNOVNA PLAČA'!C17)&gt;0,'OSNOVNA PLAČA'!C17,"")</f>
        <v/>
      </c>
      <c r="D17" s="54" t="str">
        <f>+IF(LEN('OSNOVNA PLAČA'!D17)&gt;0,'OSNOVNA PLAČA'!D17,"")</f>
        <v/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</row>
    <row r="18" spans="1:48" ht="28.5" customHeight="1" x14ac:dyDescent="0.2">
      <c r="A18" s="51">
        <f>'OSNOVNA PLAČA'!A18</f>
        <v>9</v>
      </c>
      <c r="B18" s="154" t="str">
        <f>+IF(LEN('OSNOVNA PLAČA'!B18)&gt;0,'OSNOVNA PLAČA'!B18,"")</f>
        <v>A9</v>
      </c>
      <c r="C18" s="52" t="str">
        <f>+IF(LEN('OSNOVNA PLAČA'!C18)&gt;0,'OSNOVNA PLAČA'!C18,"")</f>
        <v/>
      </c>
      <c r="D18" s="54" t="str">
        <f>+IF(LEN('OSNOVNA PLAČA'!D18)&gt;0,'OSNOVNA PLAČA'!D18,"")</f>
        <v/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:48" ht="28.5" customHeight="1" x14ac:dyDescent="0.2">
      <c r="A19" s="51">
        <f>'OSNOVNA PLAČA'!A19</f>
        <v>10</v>
      </c>
      <c r="B19" s="154" t="str">
        <f>+IF(LEN('OSNOVNA PLAČA'!B19)&gt;0,'OSNOVNA PLAČA'!B19,"")</f>
        <v>A10</v>
      </c>
      <c r="C19" s="52" t="str">
        <f>+IF(LEN('OSNOVNA PLAČA'!C19)&gt;0,'OSNOVNA PLAČA'!C19,"")</f>
        <v/>
      </c>
      <c r="D19" s="54" t="str">
        <f>+IF(LEN('OSNOVNA PLAČA'!D19)&gt;0,'OSNOVNA PLAČA'!D19,"")</f>
        <v/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</row>
    <row r="20" spans="1:48" ht="28.5" customHeight="1" x14ac:dyDescent="0.2">
      <c r="A20" s="51">
        <f>'OSNOVNA PLAČA'!A20</f>
        <v>11</v>
      </c>
      <c r="B20" s="154" t="str">
        <f>+IF(LEN('OSNOVNA PLAČA'!B20)&gt;0,'OSNOVNA PLAČA'!B20,"")</f>
        <v>A11</v>
      </c>
      <c r="C20" s="52" t="str">
        <f>+IF(LEN('OSNOVNA PLAČA'!C20)&gt;0,'OSNOVNA PLAČA'!C20,"")</f>
        <v>IV</v>
      </c>
      <c r="D20" s="54">
        <f>+IF(LEN('OSNOVNA PLAČA'!D20)&gt;0,'OSNOVNA PLAČA'!D20,"")</f>
        <v>34</v>
      </c>
      <c r="E20" s="5">
        <v>2000</v>
      </c>
      <c r="F20" s="5">
        <v>2000</v>
      </c>
      <c r="G20" s="5">
        <v>2000</v>
      </c>
      <c r="H20" s="5">
        <v>2000</v>
      </c>
      <c r="I20" s="5">
        <v>2000</v>
      </c>
      <c r="J20" s="5">
        <v>2000</v>
      </c>
      <c r="K20" s="5">
        <v>2000</v>
      </c>
      <c r="L20" s="5">
        <v>2000</v>
      </c>
      <c r="M20" s="5">
        <v>2000</v>
      </c>
      <c r="N20" s="5">
        <v>2000</v>
      </c>
      <c r="O20" s="5">
        <v>2000</v>
      </c>
      <c r="P20" s="5">
        <v>2000</v>
      </c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:48" ht="28.5" customHeight="1" x14ac:dyDescent="0.2">
      <c r="A21" s="51">
        <f>'OSNOVNA PLAČA'!A21</f>
        <v>12</v>
      </c>
      <c r="B21" s="154" t="str">
        <f>+IF(LEN('OSNOVNA PLAČA'!B21)&gt;0,'OSNOVNA PLAČA'!B21,"")</f>
        <v>A12</v>
      </c>
      <c r="C21" s="52" t="str">
        <f>+IF(LEN('OSNOVNA PLAČA'!C21)&gt;0,'OSNOVNA PLAČA'!C21,"")</f>
        <v/>
      </c>
      <c r="D21" s="54" t="str">
        <f>+IF(LEN('OSNOVNA PLAČA'!D21)&gt;0,'OSNOVNA PLAČA'!D21,"")</f>
        <v/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:48" ht="28.5" customHeight="1" x14ac:dyDescent="0.2">
      <c r="A22" s="51">
        <f>'OSNOVNA PLAČA'!A22</f>
        <v>13</v>
      </c>
      <c r="B22" s="154" t="str">
        <f>+IF(LEN('OSNOVNA PLAČA'!B22)&gt;0,'OSNOVNA PLAČA'!B22,"")</f>
        <v>A13</v>
      </c>
      <c r="C22" s="52" t="str">
        <f>+IF(LEN('OSNOVNA PLAČA'!C22)&gt;0,'OSNOVNA PLAČA'!C22,"")</f>
        <v/>
      </c>
      <c r="D22" s="54" t="str">
        <f>+IF(LEN('OSNOVNA PLAČA'!D22)&gt;0,'OSNOVNA PLAČA'!D22,"")</f>
        <v/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</row>
    <row r="23" spans="1:48" ht="28.5" customHeight="1" x14ac:dyDescent="0.2">
      <c r="A23" s="51">
        <f>'OSNOVNA PLAČA'!A23</f>
        <v>14</v>
      </c>
      <c r="B23" s="154" t="str">
        <f>+IF(LEN('OSNOVNA PLAČA'!B23)&gt;0,'OSNOVNA PLAČA'!B23,"")</f>
        <v>A14</v>
      </c>
      <c r="C23" s="52" t="str">
        <f>+IF(LEN('OSNOVNA PLAČA'!C23)&gt;0,'OSNOVNA PLAČA'!C23,"")</f>
        <v/>
      </c>
      <c r="D23" s="54" t="str">
        <f>+IF(LEN('OSNOVNA PLAČA'!D23)&gt;0,'OSNOVNA PLAČA'!D23,"")</f>
        <v/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</row>
    <row r="24" spans="1:48" ht="28.5" customHeight="1" x14ac:dyDescent="0.2">
      <c r="A24" s="51">
        <f>'OSNOVNA PLAČA'!A24</f>
        <v>15</v>
      </c>
      <c r="B24" s="154" t="str">
        <f>+IF(LEN('OSNOVNA PLAČA'!B24)&gt;0,'OSNOVNA PLAČA'!B24,"")</f>
        <v>A15</v>
      </c>
      <c r="C24" s="52" t="str">
        <f>+IF(LEN('OSNOVNA PLAČA'!C24)&gt;0,'OSNOVNA PLAČA'!C24,"")</f>
        <v/>
      </c>
      <c r="D24" s="54" t="str">
        <f>+IF(LEN('OSNOVNA PLAČA'!D24)&gt;0,'OSNOVNA PLAČA'!D24,"")</f>
        <v/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</row>
    <row r="25" spans="1:48" ht="28.5" customHeight="1" x14ac:dyDescent="0.2">
      <c r="A25" s="51">
        <f>'OSNOVNA PLAČA'!A25</f>
        <v>16</v>
      </c>
      <c r="B25" s="154" t="str">
        <f>+IF(LEN('OSNOVNA PLAČA'!B25)&gt;0,'OSNOVNA PLAČA'!B25,"")</f>
        <v>A16</v>
      </c>
      <c r="C25" s="52" t="str">
        <f>+IF(LEN('OSNOVNA PLAČA'!C25)&gt;0,'OSNOVNA PLAČA'!C25,"")</f>
        <v/>
      </c>
      <c r="D25" s="54" t="str">
        <f>+IF(LEN('OSNOVNA PLAČA'!D25)&gt;0,'OSNOVNA PLAČA'!D25,"")</f>
        <v/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</row>
    <row r="26" spans="1:48" ht="28.5" customHeight="1" x14ac:dyDescent="0.2">
      <c r="A26" s="51">
        <f>'OSNOVNA PLAČA'!A26</f>
        <v>17</v>
      </c>
      <c r="B26" s="154" t="str">
        <f>+IF(LEN('OSNOVNA PLAČA'!B26)&gt;0,'OSNOVNA PLAČA'!B26,"")</f>
        <v>A17</v>
      </c>
      <c r="C26" s="52" t="str">
        <f>+IF(LEN('OSNOVNA PLAČA'!C26)&gt;0,'OSNOVNA PLAČA'!C26,"")</f>
        <v/>
      </c>
      <c r="D26" s="54" t="str">
        <f>+IF(LEN('OSNOVNA PLAČA'!D26)&gt;0,'OSNOVNA PLAČA'!D26,"")</f>
        <v/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</row>
    <row r="27" spans="1:48" ht="28.5" customHeight="1" x14ac:dyDescent="0.2">
      <c r="A27" s="51">
        <f>'OSNOVNA PLAČA'!A27</f>
        <v>18</v>
      </c>
      <c r="B27" s="154" t="str">
        <f>+IF(LEN('OSNOVNA PLAČA'!B27)&gt;0,'OSNOVNA PLAČA'!B27,"")</f>
        <v>A18</v>
      </c>
      <c r="C27" s="52" t="str">
        <f>+IF(LEN('OSNOVNA PLAČA'!C27)&gt;0,'OSNOVNA PLAČA'!C27,"")</f>
        <v/>
      </c>
      <c r="D27" s="54" t="str">
        <f>+IF(LEN('OSNOVNA PLAČA'!D27)&gt;0,'OSNOVNA PLAČA'!D27,"")</f>
        <v/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</row>
    <row r="28" spans="1:48" ht="28.5" customHeight="1" x14ac:dyDescent="0.2">
      <c r="A28" s="51">
        <f>'OSNOVNA PLAČA'!A28</f>
        <v>19</v>
      </c>
      <c r="B28" s="154" t="str">
        <f>+IF(LEN('OSNOVNA PLAČA'!B28)&gt;0,'OSNOVNA PLAČA'!B28,"")</f>
        <v>A19</v>
      </c>
      <c r="C28" s="52" t="str">
        <f>+IF(LEN('OSNOVNA PLAČA'!C28)&gt;0,'OSNOVNA PLAČA'!C28,"")</f>
        <v/>
      </c>
      <c r="D28" s="54" t="str">
        <f>+IF(LEN('OSNOVNA PLAČA'!D28)&gt;0,'OSNOVNA PLAČA'!D28,"")</f>
        <v/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</row>
    <row r="29" spans="1:48" ht="28.5" customHeight="1" x14ac:dyDescent="0.2">
      <c r="A29" s="51">
        <f>'OSNOVNA PLAČA'!A29</f>
        <v>20</v>
      </c>
      <c r="B29" s="154" t="str">
        <f>+IF(LEN('OSNOVNA PLAČA'!B29)&gt;0,'OSNOVNA PLAČA'!B29,"")</f>
        <v>A20</v>
      </c>
      <c r="C29" s="52" t="str">
        <f>+IF(LEN('OSNOVNA PLAČA'!C29)&gt;0,'OSNOVNA PLAČA'!C29,"")</f>
        <v/>
      </c>
      <c r="D29" s="54" t="str">
        <f>+IF(LEN('OSNOVNA PLAČA'!D29)&gt;0,'OSNOVNA PLAČA'!D29,"")</f>
        <v/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</row>
    <row r="30" spans="1:48" ht="28.5" customHeight="1" x14ac:dyDescent="0.2">
      <c r="A30" s="51">
        <f>'OSNOVNA PLAČA'!A30</f>
        <v>21</v>
      </c>
      <c r="B30" s="154" t="str">
        <f>+IF(LEN('OSNOVNA PLAČA'!B30)&gt;0,'OSNOVNA PLAČA'!B30,"")</f>
        <v>A21</v>
      </c>
      <c r="C30" s="52" t="str">
        <f>+IF(LEN('OSNOVNA PLAČA'!C30)&gt;0,'OSNOVNA PLAČA'!C30,"")</f>
        <v/>
      </c>
      <c r="D30" s="54" t="str">
        <f>+IF(LEN('OSNOVNA PLAČA'!D30)&gt;0,'OSNOVNA PLAČA'!D30,"")</f>
        <v/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</row>
    <row r="31" spans="1:48" ht="28.5" customHeight="1" x14ac:dyDescent="0.2">
      <c r="A31" s="51">
        <f>'OSNOVNA PLAČA'!A31</f>
        <v>22</v>
      </c>
      <c r="B31" s="154" t="str">
        <f>+IF(LEN('OSNOVNA PLAČA'!B31)&gt;0,'OSNOVNA PLAČA'!B31,"")</f>
        <v>A22</v>
      </c>
      <c r="C31" s="52" t="str">
        <f>+IF(LEN('OSNOVNA PLAČA'!C31)&gt;0,'OSNOVNA PLAČA'!C31,"")</f>
        <v/>
      </c>
      <c r="D31" s="54" t="str">
        <f>+IF(LEN('OSNOVNA PLAČA'!D31)&gt;0,'OSNOVNA PLAČA'!D31,"")</f>
        <v/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</row>
    <row r="32" spans="1:48" ht="28.5" customHeight="1" x14ac:dyDescent="0.2">
      <c r="A32" s="51">
        <f>'OSNOVNA PLAČA'!A32</f>
        <v>23</v>
      </c>
      <c r="B32" s="154" t="str">
        <f>+IF(LEN('OSNOVNA PLAČA'!B32)&gt;0,'OSNOVNA PLAČA'!B32,"")</f>
        <v>A23</v>
      </c>
      <c r="C32" s="52" t="str">
        <f>+IF(LEN('OSNOVNA PLAČA'!C32)&gt;0,'OSNOVNA PLAČA'!C32,"")</f>
        <v/>
      </c>
      <c r="D32" s="54" t="str">
        <f>+IF(LEN('OSNOVNA PLAČA'!D32)&gt;0,'OSNOVNA PLAČA'!D32,"")</f>
        <v/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</row>
    <row r="33" spans="1:48" ht="28.5" customHeight="1" x14ac:dyDescent="0.2">
      <c r="A33" s="51">
        <f>'OSNOVNA PLAČA'!A33</f>
        <v>24</v>
      </c>
      <c r="B33" s="154" t="str">
        <f>+IF(LEN('OSNOVNA PLAČA'!B33)&gt;0,'OSNOVNA PLAČA'!B33,"")</f>
        <v>A24</v>
      </c>
      <c r="C33" s="52" t="str">
        <f>+IF(LEN('OSNOVNA PLAČA'!C33)&gt;0,'OSNOVNA PLAČA'!C33,"")</f>
        <v/>
      </c>
      <c r="D33" s="54" t="str">
        <f>+IF(LEN('OSNOVNA PLAČA'!D33)&gt;0,'OSNOVNA PLAČA'!D33,"")</f>
        <v/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</row>
    <row r="34" spans="1:48" ht="28.5" customHeight="1" x14ac:dyDescent="0.2">
      <c r="A34" s="51">
        <f>'OSNOVNA PLAČA'!A34</f>
        <v>25</v>
      </c>
      <c r="B34" s="154" t="str">
        <f>+IF(LEN('OSNOVNA PLAČA'!B34)&gt;0,'OSNOVNA PLAČA'!B34,"")</f>
        <v>A25</v>
      </c>
      <c r="C34" s="52" t="str">
        <f>+IF(LEN('OSNOVNA PLAČA'!C34)&gt;0,'OSNOVNA PLAČA'!C34,"")</f>
        <v/>
      </c>
      <c r="D34" s="54" t="str">
        <f>+IF(LEN('OSNOVNA PLAČA'!D34)&gt;0,'OSNOVNA PLAČA'!D34,"")</f>
        <v/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</row>
    <row r="35" spans="1:48" ht="28.5" customHeight="1" x14ac:dyDescent="0.2">
      <c r="A35" s="51">
        <f>'OSNOVNA PLAČA'!A35</f>
        <v>26</v>
      </c>
      <c r="B35" s="154" t="str">
        <f>+IF(LEN('OSNOVNA PLAČA'!B35)&gt;0,'OSNOVNA PLAČA'!B35,"")</f>
        <v>A26</v>
      </c>
      <c r="C35" s="52" t="str">
        <f>+IF(LEN('OSNOVNA PLAČA'!C35)&gt;0,'OSNOVNA PLAČA'!C35,"")</f>
        <v/>
      </c>
      <c r="D35" s="54" t="str">
        <f>+IF(LEN('OSNOVNA PLAČA'!D35)&gt;0,'OSNOVNA PLAČA'!D35,"")</f>
        <v/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</row>
    <row r="36" spans="1:48" ht="28.5" customHeight="1" x14ac:dyDescent="0.2">
      <c r="A36" s="51">
        <f>'OSNOVNA PLAČA'!A36</f>
        <v>27</v>
      </c>
      <c r="B36" s="154" t="str">
        <f>+IF(LEN('OSNOVNA PLAČA'!B36)&gt;0,'OSNOVNA PLAČA'!B36,"")</f>
        <v>A27</v>
      </c>
      <c r="C36" s="52" t="str">
        <f>+IF(LEN('OSNOVNA PLAČA'!C36)&gt;0,'OSNOVNA PLAČA'!C36,"")</f>
        <v/>
      </c>
      <c r="D36" s="54" t="str">
        <f>+IF(LEN('OSNOVNA PLAČA'!D36)&gt;0,'OSNOVNA PLAČA'!D36,"")</f>
        <v/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</row>
    <row r="37" spans="1:48" ht="28.5" customHeight="1" x14ac:dyDescent="0.2">
      <c r="A37" s="51">
        <f>'OSNOVNA PLAČA'!A37</f>
        <v>28</v>
      </c>
      <c r="B37" s="154" t="str">
        <f>+IF(LEN('OSNOVNA PLAČA'!B37)&gt;0,'OSNOVNA PLAČA'!B37,"")</f>
        <v>A28</v>
      </c>
      <c r="C37" s="52" t="str">
        <f>+IF(LEN('OSNOVNA PLAČA'!C37)&gt;0,'OSNOVNA PLAČA'!C37,"")</f>
        <v/>
      </c>
      <c r="D37" s="54" t="str">
        <f>+IF(LEN('OSNOVNA PLAČA'!D37)&gt;0,'OSNOVNA PLAČA'!D37,"")</f>
        <v/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</row>
    <row r="38" spans="1:48" ht="28.5" customHeight="1" x14ac:dyDescent="0.2">
      <c r="A38" s="51">
        <f>'OSNOVNA PLAČA'!A38</f>
        <v>29</v>
      </c>
      <c r="B38" s="154" t="str">
        <f>+IF(LEN('OSNOVNA PLAČA'!B38)&gt;0,'OSNOVNA PLAČA'!B38,"")</f>
        <v>A29</v>
      </c>
      <c r="C38" s="52" t="str">
        <f>+IF(LEN('OSNOVNA PLAČA'!C38)&gt;0,'OSNOVNA PLAČA'!C38,"")</f>
        <v/>
      </c>
      <c r="D38" s="54" t="str">
        <f>+IF(LEN('OSNOVNA PLAČA'!D38)&gt;0,'OSNOVNA PLAČA'!D38,"")</f>
        <v/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</row>
    <row r="39" spans="1:48" ht="28.5" customHeight="1" x14ac:dyDescent="0.2">
      <c r="A39" s="51">
        <f>'OSNOVNA PLAČA'!A39</f>
        <v>30</v>
      </c>
      <c r="B39" s="154" t="str">
        <f>+IF(LEN('OSNOVNA PLAČA'!B39)&gt;0,'OSNOVNA PLAČA'!B39,"")</f>
        <v>A30</v>
      </c>
      <c r="C39" s="52" t="str">
        <f>+IF(LEN('OSNOVNA PLAČA'!C39)&gt;0,'OSNOVNA PLAČA'!C39,"")</f>
        <v/>
      </c>
      <c r="D39" s="54" t="str">
        <f>+IF(LEN('OSNOVNA PLAČA'!D39)&gt;0,'OSNOVNA PLAČA'!D39,"")</f>
        <v/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</row>
    <row r="40" spans="1:48" ht="28.5" customHeight="1" x14ac:dyDescent="0.2">
      <c r="A40" s="51">
        <f>'OSNOVNA PLAČA'!A40</f>
        <v>31</v>
      </c>
      <c r="B40" s="154" t="str">
        <f>+IF(LEN('OSNOVNA PLAČA'!B40)&gt;0,'OSNOVNA PLAČA'!B40,"")</f>
        <v>A31</v>
      </c>
      <c r="C40" s="52" t="str">
        <f>+IF(LEN('OSNOVNA PLAČA'!C40)&gt;0,'OSNOVNA PLAČA'!C40,"")</f>
        <v/>
      </c>
      <c r="D40" s="54" t="str">
        <f>+IF(LEN('OSNOVNA PLAČA'!D40)&gt;0,'OSNOVNA PLAČA'!D40,"")</f>
        <v/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</row>
    <row r="41" spans="1:48" ht="28.5" customHeight="1" x14ac:dyDescent="0.2">
      <c r="A41" s="51">
        <f>'OSNOVNA PLAČA'!A41</f>
        <v>32</v>
      </c>
      <c r="B41" s="154" t="str">
        <f>+IF(LEN('OSNOVNA PLAČA'!B41)&gt;0,'OSNOVNA PLAČA'!B41,"")</f>
        <v>A32</v>
      </c>
      <c r="C41" s="52" t="str">
        <f>+IF(LEN('OSNOVNA PLAČA'!C41)&gt;0,'OSNOVNA PLAČA'!C41,"")</f>
        <v/>
      </c>
      <c r="D41" s="54" t="str">
        <f>+IF(LEN('OSNOVNA PLAČA'!D41)&gt;0,'OSNOVNA PLAČA'!D41,"")</f>
        <v/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</row>
    <row r="42" spans="1:48" ht="28.5" customHeight="1" x14ac:dyDescent="0.2">
      <c r="A42" s="51">
        <f>'OSNOVNA PLAČA'!A42</f>
        <v>33</v>
      </c>
      <c r="B42" s="154" t="str">
        <f>+IF(LEN('OSNOVNA PLAČA'!B42)&gt;0,'OSNOVNA PLAČA'!B42,"")</f>
        <v>A33</v>
      </c>
      <c r="C42" s="52" t="str">
        <f>+IF(LEN('OSNOVNA PLAČA'!C42)&gt;0,'OSNOVNA PLAČA'!C42,"")</f>
        <v/>
      </c>
      <c r="D42" s="54" t="str">
        <f>+IF(LEN('OSNOVNA PLAČA'!D42)&gt;0,'OSNOVNA PLAČA'!D42,"")</f>
        <v/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</row>
    <row r="43" spans="1:48" ht="28.5" customHeight="1" x14ac:dyDescent="0.2">
      <c r="A43" s="51">
        <f>'OSNOVNA PLAČA'!A43</f>
        <v>34</v>
      </c>
      <c r="B43" s="154" t="str">
        <f>+IF(LEN('OSNOVNA PLAČA'!B43)&gt;0,'OSNOVNA PLAČA'!B43,"")</f>
        <v>A34</v>
      </c>
      <c r="C43" s="52" t="str">
        <f>+IF(LEN('OSNOVNA PLAČA'!C43)&gt;0,'OSNOVNA PLAČA'!C43,"")</f>
        <v/>
      </c>
      <c r="D43" s="54" t="str">
        <f>+IF(LEN('OSNOVNA PLAČA'!D43)&gt;0,'OSNOVNA PLAČA'!D43,"")</f>
        <v/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</row>
    <row r="44" spans="1:48" ht="28.5" customHeight="1" x14ac:dyDescent="0.2">
      <c r="A44" s="51">
        <f>'OSNOVNA PLAČA'!A44</f>
        <v>35</v>
      </c>
      <c r="B44" s="154" t="str">
        <f>+IF(LEN('OSNOVNA PLAČA'!B44)&gt;0,'OSNOVNA PLAČA'!B44,"")</f>
        <v>A35</v>
      </c>
      <c r="C44" s="52" t="str">
        <f>+IF(LEN('OSNOVNA PLAČA'!C44)&gt;0,'OSNOVNA PLAČA'!C44,"")</f>
        <v/>
      </c>
      <c r="D44" s="54" t="str">
        <f>+IF(LEN('OSNOVNA PLAČA'!D44)&gt;0,'OSNOVNA PLAČA'!D44,"")</f>
        <v/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</row>
    <row r="45" spans="1:48" ht="28.5" customHeight="1" x14ac:dyDescent="0.2">
      <c r="A45" s="51">
        <f>'OSNOVNA PLAČA'!A45</f>
        <v>36</v>
      </c>
      <c r="B45" s="154" t="str">
        <f>+IF(LEN('OSNOVNA PLAČA'!B45)&gt;0,'OSNOVNA PLAČA'!B45,"")</f>
        <v>A36</v>
      </c>
      <c r="C45" s="52" t="str">
        <f>+IF(LEN('OSNOVNA PLAČA'!C45)&gt;0,'OSNOVNA PLAČA'!C45,"")</f>
        <v/>
      </c>
      <c r="D45" s="54" t="str">
        <f>+IF(LEN('OSNOVNA PLAČA'!D45)&gt;0,'OSNOVNA PLAČA'!D45,"")</f>
        <v/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</row>
    <row r="46" spans="1:48" ht="28.5" customHeight="1" x14ac:dyDescent="0.2">
      <c r="A46" s="51">
        <f>'OSNOVNA PLAČA'!A46</f>
        <v>37</v>
      </c>
      <c r="B46" s="154" t="str">
        <f>+IF(LEN('OSNOVNA PLAČA'!B46)&gt;0,'OSNOVNA PLAČA'!B46,"")</f>
        <v>A37</v>
      </c>
      <c r="C46" s="52" t="str">
        <f>+IF(LEN('OSNOVNA PLAČA'!C46)&gt;0,'OSNOVNA PLAČA'!C46,"")</f>
        <v/>
      </c>
      <c r="D46" s="54" t="str">
        <f>+IF(LEN('OSNOVNA PLAČA'!D46)&gt;0,'OSNOVNA PLAČA'!D46,"")</f>
        <v/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</row>
    <row r="47" spans="1:48" ht="28.5" customHeight="1" x14ac:dyDescent="0.2">
      <c r="A47" s="51">
        <f>'OSNOVNA PLAČA'!A47</f>
        <v>38</v>
      </c>
      <c r="B47" s="154" t="str">
        <f>+IF(LEN('OSNOVNA PLAČA'!B47)&gt;0,'OSNOVNA PLAČA'!B47,"")</f>
        <v>A38</v>
      </c>
      <c r="C47" s="52" t="str">
        <f>+IF(LEN('OSNOVNA PLAČA'!C47)&gt;0,'OSNOVNA PLAČA'!C47,"")</f>
        <v/>
      </c>
      <c r="D47" s="54" t="str">
        <f>+IF(LEN('OSNOVNA PLAČA'!D47)&gt;0,'OSNOVNA PLAČA'!D47,"")</f>
        <v/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</row>
    <row r="48" spans="1:48" ht="28.5" customHeight="1" x14ac:dyDescent="0.2">
      <c r="A48" s="51">
        <f>'OSNOVNA PLAČA'!A48</f>
        <v>39</v>
      </c>
      <c r="B48" s="154" t="str">
        <f>+IF(LEN('OSNOVNA PLAČA'!B48)&gt;0,'OSNOVNA PLAČA'!B48,"")</f>
        <v>A39</v>
      </c>
      <c r="C48" s="52" t="str">
        <f>+IF(LEN('OSNOVNA PLAČA'!C48)&gt;0,'OSNOVNA PLAČA'!C48,"")</f>
        <v/>
      </c>
      <c r="D48" s="54" t="str">
        <f>+IF(LEN('OSNOVNA PLAČA'!D48)&gt;0,'OSNOVNA PLAČA'!D48,"")</f>
        <v/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</row>
    <row r="49" spans="1:48" ht="28.5" customHeight="1" x14ac:dyDescent="0.2">
      <c r="A49" s="51">
        <f>'OSNOVNA PLAČA'!A49</f>
        <v>40</v>
      </c>
      <c r="B49" s="154" t="str">
        <f>+IF(LEN('OSNOVNA PLAČA'!B49)&gt;0,'OSNOVNA PLAČA'!B49,"")</f>
        <v>A40</v>
      </c>
      <c r="C49" s="52" t="str">
        <f>+IF(LEN('OSNOVNA PLAČA'!C49)&gt;0,'OSNOVNA PLAČA'!C49,"")</f>
        <v/>
      </c>
      <c r="D49" s="54" t="str">
        <f>+IF(LEN('OSNOVNA PLAČA'!D49)&gt;0,'OSNOVNA PLAČA'!D49,"")</f>
        <v/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</row>
    <row r="50" spans="1:48" ht="28.5" customHeight="1" x14ac:dyDescent="0.2">
      <c r="A50" s="51">
        <f>'OSNOVNA PLAČA'!A50</f>
        <v>41</v>
      </c>
      <c r="B50" s="154" t="str">
        <f>+IF(LEN('OSNOVNA PLAČA'!B50)&gt;0,'OSNOVNA PLAČA'!B50,"")</f>
        <v>A41</v>
      </c>
      <c r="C50" s="52" t="str">
        <f>+IF(LEN('OSNOVNA PLAČA'!C50)&gt;0,'OSNOVNA PLAČA'!C50,"")</f>
        <v/>
      </c>
      <c r="D50" s="54" t="str">
        <f>+IF(LEN('OSNOVNA PLAČA'!D50)&gt;0,'OSNOVNA PLAČA'!D50,"")</f>
        <v/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</row>
    <row r="51" spans="1:48" ht="28.5" customHeight="1" x14ac:dyDescent="0.2">
      <c r="A51" s="51">
        <f>'OSNOVNA PLAČA'!A51</f>
        <v>42</v>
      </c>
      <c r="B51" s="154" t="str">
        <f>+IF(LEN('OSNOVNA PLAČA'!B51)&gt;0,'OSNOVNA PLAČA'!B51,"")</f>
        <v>A42</v>
      </c>
      <c r="C51" s="52" t="str">
        <f>+IF(LEN('OSNOVNA PLAČA'!C51)&gt;0,'OSNOVNA PLAČA'!C51,"")</f>
        <v/>
      </c>
      <c r="D51" s="54" t="str">
        <f>+IF(LEN('OSNOVNA PLAČA'!D51)&gt;0,'OSNOVNA PLAČA'!D51,"")</f>
        <v/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</row>
    <row r="52" spans="1:48" ht="28.5" customHeight="1" x14ac:dyDescent="0.2">
      <c r="A52" s="51">
        <f>'OSNOVNA PLAČA'!A52</f>
        <v>43</v>
      </c>
      <c r="B52" s="154" t="str">
        <f>+IF(LEN('OSNOVNA PLAČA'!B52)&gt;0,'OSNOVNA PLAČA'!B52,"")</f>
        <v>A43</v>
      </c>
      <c r="C52" s="52" t="str">
        <f>+IF(LEN('OSNOVNA PLAČA'!C52)&gt;0,'OSNOVNA PLAČA'!C52,"")</f>
        <v/>
      </c>
      <c r="D52" s="54" t="str">
        <f>+IF(LEN('OSNOVNA PLAČA'!D52)&gt;0,'OSNOVNA PLAČA'!D52,"")</f>
        <v/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</row>
    <row r="53" spans="1:48" ht="28.5" customHeight="1" x14ac:dyDescent="0.2">
      <c r="A53" s="51">
        <f>'OSNOVNA PLAČA'!A53</f>
        <v>44</v>
      </c>
      <c r="B53" s="154" t="str">
        <f>+IF(LEN('OSNOVNA PLAČA'!B53)&gt;0,'OSNOVNA PLAČA'!B53,"")</f>
        <v>A44</v>
      </c>
      <c r="C53" s="52" t="str">
        <f>+IF(LEN('OSNOVNA PLAČA'!C53)&gt;0,'OSNOVNA PLAČA'!C53,"")</f>
        <v/>
      </c>
      <c r="D53" s="54" t="str">
        <f>+IF(LEN('OSNOVNA PLAČA'!D53)&gt;0,'OSNOVNA PLAČA'!D53,"")</f>
        <v/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</row>
    <row r="54" spans="1:48" ht="28.5" customHeight="1" x14ac:dyDescent="0.2">
      <c r="A54" s="51">
        <f>'OSNOVNA PLAČA'!A54</f>
        <v>45</v>
      </c>
      <c r="B54" s="154" t="str">
        <f>+IF(LEN('OSNOVNA PLAČA'!B54)&gt;0,'OSNOVNA PLAČA'!B54,"")</f>
        <v>A45</v>
      </c>
      <c r="C54" s="52" t="str">
        <f>+IF(LEN('OSNOVNA PLAČA'!C54)&gt;0,'OSNOVNA PLAČA'!C54,"")</f>
        <v/>
      </c>
      <c r="D54" s="54" t="str">
        <f>+IF(LEN('OSNOVNA PLAČA'!D54)&gt;0,'OSNOVNA PLAČA'!D54,"")</f>
        <v/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</row>
    <row r="55" spans="1:48" ht="28.5" customHeight="1" x14ac:dyDescent="0.2">
      <c r="A55" s="51">
        <f>'OSNOVNA PLAČA'!A55</f>
        <v>46</v>
      </c>
      <c r="B55" s="154" t="str">
        <f>+IF(LEN('OSNOVNA PLAČA'!B55)&gt;0,'OSNOVNA PLAČA'!B55,"")</f>
        <v>A46</v>
      </c>
      <c r="C55" s="52" t="str">
        <f>+IF(LEN('OSNOVNA PLAČA'!C55)&gt;0,'OSNOVNA PLAČA'!C55,"")</f>
        <v/>
      </c>
      <c r="D55" s="54" t="str">
        <f>+IF(LEN('OSNOVNA PLAČA'!D55)&gt;0,'OSNOVNA PLAČA'!D55,"")</f>
        <v/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</row>
    <row r="56" spans="1:48" ht="28.5" customHeight="1" x14ac:dyDescent="0.2">
      <c r="A56" s="51">
        <f>'OSNOVNA PLAČA'!A56</f>
        <v>47</v>
      </c>
      <c r="B56" s="154" t="str">
        <f>+IF(LEN('OSNOVNA PLAČA'!B56)&gt;0,'OSNOVNA PLAČA'!B56,"")</f>
        <v>A47</v>
      </c>
      <c r="C56" s="52" t="str">
        <f>+IF(LEN('OSNOVNA PLAČA'!C56)&gt;0,'OSNOVNA PLAČA'!C56,"")</f>
        <v/>
      </c>
      <c r="D56" s="54" t="str">
        <f>+IF(LEN('OSNOVNA PLAČA'!D56)&gt;0,'OSNOVNA PLAČA'!D56,"")</f>
        <v/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</row>
    <row r="57" spans="1:48" ht="28.5" customHeight="1" x14ac:dyDescent="0.2">
      <c r="A57" s="51">
        <f>'OSNOVNA PLAČA'!A57</f>
        <v>48</v>
      </c>
      <c r="B57" s="154" t="str">
        <f>+IF(LEN('OSNOVNA PLAČA'!B57)&gt;0,'OSNOVNA PLAČA'!B57,"")</f>
        <v>A48</v>
      </c>
      <c r="C57" s="52" t="str">
        <f>+IF(LEN('OSNOVNA PLAČA'!C57)&gt;0,'OSNOVNA PLAČA'!C57,"")</f>
        <v/>
      </c>
      <c r="D57" s="54" t="str">
        <f>+IF(LEN('OSNOVNA PLAČA'!D57)&gt;0,'OSNOVNA PLAČA'!D57,"")</f>
        <v/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</row>
    <row r="58" spans="1:48" ht="28.5" customHeight="1" x14ac:dyDescent="0.2">
      <c r="A58" s="51">
        <f>'OSNOVNA PLAČA'!A58</f>
        <v>49</v>
      </c>
      <c r="B58" s="154" t="str">
        <f>+IF(LEN('OSNOVNA PLAČA'!B58)&gt;0,'OSNOVNA PLAČA'!B58,"")</f>
        <v>A49</v>
      </c>
      <c r="C58" s="52" t="str">
        <f>+IF(LEN('OSNOVNA PLAČA'!C58)&gt;0,'OSNOVNA PLAČA'!C58,"")</f>
        <v/>
      </c>
      <c r="D58" s="54" t="str">
        <f>+IF(LEN('OSNOVNA PLAČA'!D58)&gt;0,'OSNOVNA PLAČA'!D58,"")</f>
        <v/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</row>
    <row r="59" spans="1:48" ht="28.5" customHeight="1" x14ac:dyDescent="0.2">
      <c r="A59" s="51">
        <f>'OSNOVNA PLAČA'!A59</f>
        <v>50</v>
      </c>
      <c r="B59" s="154" t="str">
        <f>+IF(LEN('OSNOVNA PLAČA'!B59)&gt;0,'OSNOVNA PLAČA'!B59,"")</f>
        <v>A50</v>
      </c>
      <c r="C59" s="52" t="str">
        <f>+IF(LEN('OSNOVNA PLAČA'!C59)&gt;0,'OSNOVNA PLAČA'!C59,"")</f>
        <v/>
      </c>
      <c r="D59" s="54" t="str">
        <f>+IF(LEN('OSNOVNA PLAČA'!D59)&gt;0,'OSNOVNA PLAČA'!D59,"")</f>
        <v/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</row>
    <row r="60" spans="1:48" x14ac:dyDescent="0.2">
      <c r="A60" s="32"/>
      <c r="B60" s="37"/>
      <c r="C60" s="32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</row>
    <row r="61" spans="1:48" x14ac:dyDescent="0.2">
      <c r="A61" s="32"/>
      <c r="B61" s="32"/>
      <c r="C61" s="32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</row>
    <row r="62" spans="1:48" x14ac:dyDescent="0.2">
      <c r="A62" s="32"/>
      <c r="B62" s="32"/>
      <c r="C62" s="32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</row>
    <row r="63" spans="1:48" x14ac:dyDescent="0.2">
      <c r="A63" s="32"/>
      <c r="B63" s="32"/>
      <c r="C63" s="32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</row>
    <row r="64" spans="1:48" x14ac:dyDescent="0.2">
      <c r="A64" s="32"/>
      <c r="B64" s="32"/>
      <c r="C64" s="32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</row>
    <row r="65" spans="1:48" x14ac:dyDescent="0.2">
      <c r="A65" s="32"/>
      <c r="B65" s="32"/>
      <c r="C65" s="32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</row>
    <row r="66" spans="1:48" x14ac:dyDescent="0.2"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</row>
    <row r="67" spans="1:48" x14ac:dyDescent="0.2"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</row>
    <row r="68" spans="1:48" x14ac:dyDescent="0.2"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</row>
    <row r="69" spans="1:48" x14ac:dyDescent="0.2"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</row>
    <row r="70" spans="1:48" x14ac:dyDescent="0.2"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</row>
    <row r="71" spans="1:48" x14ac:dyDescent="0.2"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</row>
    <row r="72" spans="1:48" x14ac:dyDescent="0.2"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</row>
    <row r="73" spans="1:48" x14ac:dyDescent="0.2"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</row>
    <row r="74" spans="1:48" x14ac:dyDescent="0.2"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</row>
    <row r="75" spans="1:48" x14ac:dyDescent="0.2"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</row>
    <row r="76" spans="1:48" x14ac:dyDescent="0.2"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</row>
    <row r="77" spans="1:48" x14ac:dyDescent="0.2"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</row>
    <row r="78" spans="1:48" x14ac:dyDescent="0.2"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</row>
    <row r="79" spans="1:48" x14ac:dyDescent="0.2"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</row>
    <row r="80" spans="1:48" x14ac:dyDescent="0.2"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</row>
    <row r="81" spans="27:48" x14ac:dyDescent="0.2"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</row>
    <row r="82" spans="27:48" x14ac:dyDescent="0.2"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</row>
    <row r="83" spans="27:48" x14ac:dyDescent="0.2"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</row>
    <row r="84" spans="27:48" x14ac:dyDescent="0.2"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</row>
    <row r="85" spans="27:48" x14ac:dyDescent="0.2"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</row>
    <row r="86" spans="27:48" x14ac:dyDescent="0.2"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</row>
    <row r="87" spans="27:48" x14ac:dyDescent="0.2"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</row>
    <row r="88" spans="27:48" x14ac:dyDescent="0.2"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</row>
    <row r="89" spans="27:48" x14ac:dyDescent="0.2"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</row>
    <row r="90" spans="27:48" x14ac:dyDescent="0.2"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</row>
    <row r="91" spans="27:48" x14ac:dyDescent="0.2"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</row>
    <row r="92" spans="27:48" x14ac:dyDescent="0.2"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</row>
    <row r="93" spans="27:48" x14ac:dyDescent="0.2"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</row>
    <row r="94" spans="27:48" x14ac:dyDescent="0.2"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</row>
    <row r="95" spans="27:48" x14ac:dyDescent="0.2"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</row>
    <row r="96" spans="27:48" x14ac:dyDescent="0.2"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</row>
    <row r="97" spans="27:48" x14ac:dyDescent="0.2"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</row>
    <row r="98" spans="27:48" x14ac:dyDescent="0.2"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</row>
    <row r="99" spans="27:48" x14ac:dyDescent="0.2"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</row>
    <row r="100" spans="27:48" x14ac:dyDescent="0.2"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</row>
    <row r="101" spans="27:48" x14ac:dyDescent="0.2"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</row>
    <row r="102" spans="27:48" x14ac:dyDescent="0.2"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</row>
    <row r="103" spans="27:48" x14ac:dyDescent="0.2"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</row>
    <row r="104" spans="27:48" x14ac:dyDescent="0.2"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</row>
    <row r="105" spans="27:48" x14ac:dyDescent="0.2"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</row>
    <row r="106" spans="27:48" x14ac:dyDescent="0.2"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</row>
    <row r="107" spans="27:48" x14ac:dyDescent="0.2"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</row>
    <row r="108" spans="27:48" x14ac:dyDescent="0.2"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</row>
    <row r="109" spans="27:48" x14ac:dyDescent="0.2"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</row>
    <row r="110" spans="27:48" x14ac:dyDescent="0.2"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</row>
    <row r="111" spans="27:48" x14ac:dyDescent="0.2"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</row>
    <row r="112" spans="27:48" x14ac:dyDescent="0.2"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</row>
    <row r="113" spans="27:48" x14ac:dyDescent="0.2"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</row>
    <row r="114" spans="27:48" x14ac:dyDescent="0.2"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</row>
    <row r="115" spans="27:48" x14ac:dyDescent="0.2"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</row>
    <row r="116" spans="27:48" x14ac:dyDescent="0.2"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</row>
    <row r="117" spans="27:48" x14ac:dyDescent="0.2"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</row>
    <row r="118" spans="27:48" x14ac:dyDescent="0.2"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</row>
    <row r="119" spans="27:48" x14ac:dyDescent="0.2"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</row>
    <row r="120" spans="27:48" x14ac:dyDescent="0.2"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</row>
    <row r="121" spans="27:48" x14ac:dyDescent="0.2"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</row>
    <row r="122" spans="27:48" x14ac:dyDescent="0.2"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</row>
    <row r="123" spans="27:48" x14ac:dyDescent="0.2"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</row>
    <row r="124" spans="27:48" x14ac:dyDescent="0.2"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</row>
    <row r="125" spans="27:48" x14ac:dyDescent="0.2"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</row>
    <row r="126" spans="27:48" x14ac:dyDescent="0.2"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</row>
    <row r="127" spans="27:48" x14ac:dyDescent="0.2"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</row>
    <row r="128" spans="27:48" x14ac:dyDescent="0.2"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</row>
    <row r="129" spans="27:48" x14ac:dyDescent="0.2"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</row>
    <row r="130" spans="27:48" x14ac:dyDescent="0.2"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</row>
    <row r="131" spans="27:48" x14ac:dyDescent="0.2"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</row>
    <row r="132" spans="27:48" x14ac:dyDescent="0.2"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</row>
    <row r="133" spans="27:48" x14ac:dyDescent="0.2"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</row>
    <row r="134" spans="27:48" x14ac:dyDescent="0.2"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</row>
    <row r="135" spans="27:48" x14ac:dyDescent="0.2"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</row>
    <row r="136" spans="27:48" x14ac:dyDescent="0.2"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</row>
    <row r="137" spans="27:48" x14ac:dyDescent="0.2"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</row>
    <row r="138" spans="27:48" x14ac:dyDescent="0.2"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</row>
    <row r="139" spans="27:48" x14ac:dyDescent="0.2"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</row>
    <row r="140" spans="27:48" x14ac:dyDescent="0.2"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</row>
    <row r="141" spans="27:48" x14ac:dyDescent="0.2"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</row>
    <row r="142" spans="27:48" x14ac:dyDescent="0.2"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</row>
    <row r="143" spans="27:48" x14ac:dyDescent="0.2"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</row>
    <row r="144" spans="27:48" x14ac:dyDescent="0.2"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</row>
    <row r="145" spans="27:48" x14ac:dyDescent="0.2"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</row>
    <row r="146" spans="27:48" x14ac:dyDescent="0.2"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</row>
    <row r="147" spans="27:48" x14ac:dyDescent="0.2"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</row>
    <row r="148" spans="27:48" x14ac:dyDescent="0.2"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</row>
    <row r="149" spans="27:48" x14ac:dyDescent="0.2"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</row>
    <row r="150" spans="27:48" x14ac:dyDescent="0.2"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</row>
    <row r="151" spans="27:48" x14ac:dyDescent="0.2"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</row>
    <row r="152" spans="27:48" x14ac:dyDescent="0.2"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</row>
    <row r="153" spans="27:48" x14ac:dyDescent="0.2"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</row>
    <row r="154" spans="27:48" x14ac:dyDescent="0.2"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</row>
    <row r="155" spans="27:48" x14ac:dyDescent="0.2"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</row>
    <row r="156" spans="27:48" x14ac:dyDescent="0.2"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</row>
    <row r="157" spans="27:48" x14ac:dyDescent="0.2"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</row>
    <row r="158" spans="27:48" x14ac:dyDescent="0.2"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</row>
    <row r="159" spans="27:48" x14ac:dyDescent="0.2"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</row>
    <row r="160" spans="27:48" x14ac:dyDescent="0.2"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</row>
    <row r="161" spans="27:48" x14ac:dyDescent="0.2"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</row>
    <row r="162" spans="27:48" x14ac:dyDescent="0.2"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</row>
    <row r="163" spans="27:48" x14ac:dyDescent="0.2"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</row>
    <row r="164" spans="27:48" x14ac:dyDescent="0.2"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</row>
    <row r="165" spans="27:48" x14ac:dyDescent="0.2"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</row>
    <row r="166" spans="27:48" x14ac:dyDescent="0.2"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</row>
    <row r="167" spans="27:48" x14ac:dyDescent="0.2"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</row>
    <row r="168" spans="27:48" x14ac:dyDescent="0.2"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</row>
    <row r="169" spans="27:48" x14ac:dyDescent="0.2"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</row>
    <row r="170" spans="27:48" x14ac:dyDescent="0.2"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</row>
    <row r="171" spans="27:48" x14ac:dyDescent="0.2"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27:48" x14ac:dyDescent="0.2"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27:48" x14ac:dyDescent="0.2"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27:48" x14ac:dyDescent="0.2"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27:48" x14ac:dyDescent="0.2"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27:48" x14ac:dyDescent="0.2"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27:48" x14ac:dyDescent="0.2"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27:48" x14ac:dyDescent="0.2"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27:48" x14ac:dyDescent="0.2"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27:48" x14ac:dyDescent="0.2"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27:48" x14ac:dyDescent="0.2"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27:48" x14ac:dyDescent="0.2"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27:48" x14ac:dyDescent="0.2"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27:48" x14ac:dyDescent="0.2"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27:48" x14ac:dyDescent="0.2"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27:48" x14ac:dyDescent="0.2"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27:48" x14ac:dyDescent="0.2"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27:48" x14ac:dyDescent="0.2"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27:48" x14ac:dyDescent="0.2"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27:48" x14ac:dyDescent="0.2"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27:48" x14ac:dyDescent="0.2"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27:48" x14ac:dyDescent="0.2"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27:48" x14ac:dyDescent="0.2"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27:48" x14ac:dyDescent="0.2"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27:48" x14ac:dyDescent="0.2"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27:48" x14ac:dyDescent="0.2"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27:48" x14ac:dyDescent="0.2"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27:48" x14ac:dyDescent="0.2"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27:48" x14ac:dyDescent="0.2"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27:48" x14ac:dyDescent="0.2"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27:48" x14ac:dyDescent="0.2"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27:48" x14ac:dyDescent="0.2"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27:48" x14ac:dyDescent="0.2"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27:48" x14ac:dyDescent="0.2"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27:48" x14ac:dyDescent="0.2"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27:48" x14ac:dyDescent="0.2"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27:48" x14ac:dyDescent="0.2"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27:48" x14ac:dyDescent="0.2"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27:48" x14ac:dyDescent="0.2"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27:48" x14ac:dyDescent="0.2"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27:48" x14ac:dyDescent="0.2"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27:48" x14ac:dyDescent="0.2"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27:48" x14ac:dyDescent="0.2"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27:48" x14ac:dyDescent="0.2"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27:48" x14ac:dyDescent="0.2"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27:48" x14ac:dyDescent="0.2"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27:48" x14ac:dyDescent="0.2"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27:48" x14ac:dyDescent="0.2"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27:48" x14ac:dyDescent="0.2"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27:48" x14ac:dyDescent="0.2"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27:48" x14ac:dyDescent="0.2"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27:48" x14ac:dyDescent="0.2"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27:48" x14ac:dyDescent="0.2"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27:48" x14ac:dyDescent="0.2"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27:48" x14ac:dyDescent="0.2"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27:48" x14ac:dyDescent="0.2"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27:48" x14ac:dyDescent="0.2"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27:48" x14ac:dyDescent="0.2"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27:48" x14ac:dyDescent="0.2"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27:48" x14ac:dyDescent="0.2"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</row>
    <row r="231" spans="27:48" x14ac:dyDescent="0.2"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</row>
    <row r="232" spans="27:48" x14ac:dyDescent="0.2"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</row>
    <row r="233" spans="27:48" x14ac:dyDescent="0.2"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</row>
    <row r="234" spans="27:48" x14ac:dyDescent="0.2"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</row>
    <row r="235" spans="27:48" x14ac:dyDescent="0.2"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</row>
    <row r="236" spans="27:48" x14ac:dyDescent="0.2"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</row>
    <row r="237" spans="27:48" x14ac:dyDescent="0.2"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</row>
    <row r="238" spans="27:48" x14ac:dyDescent="0.2"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</row>
    <row r="239" spans="27:48" x14ac:dyDescent="0.2"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</row>
    <row r="240" spans="27:48" x14ac:dyDescent="0.2"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</row>
    <row r="241" spans="27:48" x14ac:dyDescent="0.2"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</row>
    <row r="242" spans="27:48" x14ac:dyDescent="0.2"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</row>
    <row r="243" spans="27:48" x14ac:dyDescent="0.2"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</row>
    <row r="244" spans="27:48" x14ac:dyDescent="0.2"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</row>
    <row r="245" spans="27:48" x14ac:dyDescent="0.2"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</row>
    <row r="246" spans="27:48" x14ac:dyDescent="0.2"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</row>
    <row r="247" spans="27:48" x14ac:dyDescent="0.2"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</row>
    <row r="248" spans="27:48" x14ac:dyDescent="0.2"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</row>
    <row r="249" spans="27:48" x14ac:dyDescent="0.2"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</row>
    <row r="250" spans="27:48" x14ac:dyDescent="0.2"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</row>
    <row r="251" spans="27:48" x14ac:dyDescent="0.2"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</row>
    <row r="252" spans="27:48" x14ac:dyDescent="0.2"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</row>
    <row r="253" spans="27:48" x14ac:dyDescent="0.2"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</row>
    <row r="254" spans="27:48" x14ac:dyDescent="0.2"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</row>
    <row r="255" spans="27:48" x14ac:dyDescent="0.2"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</row>
    <row r="256" spans="27:48" x14ac:dyDescent="0.2"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</row>
    <row r="257" spans="27:48" x14ac:dyDescent="0.2"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</row>
    <row r="258" spans="27:48" x14ac:dyDescent="0.2"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</row>
    <row r="259" spans="27:48" x14ac:dyDescent="0.2"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</row>
    <row r="260" spans="27:48" x14ac:dyDescent="0.2"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</row>
    <row r="261" spans="27:48" x14ac:dyDescent="0.2"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</row>
    <row r="262" spans="27:48" x14ac:dyDescent="0.2"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</row>
    <row r="263" spans="27:48" x14ac:dyDescent="0.2"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</row>
    <row r="264" spans="27:48" x14ac:dyDescent="0.2"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</row>
    <row r="265" spans="27:48" x14ac:dyDescent="0.2"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</row>
    <row r="266" spans="27:48" x14ac:dyDescent="0.2"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</row>
    <row r="267" spans="27:48" x14ac:dyDescent="0.2"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</row>
    <row r="268" spans="27:48" x14ac:dyDescent="0.2"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</row>
    <row r="269" spans="27:48" x14ac:dyDescent="0.2"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</row>
    <row r="270" spans="27:48" x14ac:dyDescent="0.2"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</row>
    <row r="271" spans="27:48" x14ac:dyDescent="0.2"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</row>
    <row r="272" spans="27:48" x14ac:dyDescent="0.2"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</row>
    <row r="273" spans="27:48" x14ac:dyDescent="0.2"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</row>
    <row r="274" spans="27:48" x14ac:dyDescent="0.2"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</row>
    <row r="275" spans="27:48" x14ac:dyDescent="0.2"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</row>
    <row r="276" spans="27:48" x14ac:dyDescent="0.2"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</row>
    <row r="277" spans="27:48" x14ac:dyDescent="0.2"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</row>
    <row r="278" spans="27:48" x14ac:dyDescent="0.2"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</row>
    <row r="279" spans="27:48" x14ac:dyDescent="0.2"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</row>
    <row r="280" spans="27:48" x14ac:dyDescent="0.2"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</row>
    <row r="281" spans="27:48" x14ac:dyDescent="0.2"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</row>
    <row r="282" spans="27:48" x14ac:dyDescent="0.2"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</row>
    <row r="283" spans="27:48" x14ac:dyDescent="0.2"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</row>
    <row r="284" spans="27:48" x14ac:dyDescent="0.2"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</row>
    <row r="285" spans="27:48" x14ac:dyDescent="0.2"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</row>
    <row r="286" spans="27:48" x14ac:dyDescent="0.2"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</row>
    <row r="287" spans="27:48" x14ac:dyDescent="0.2"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</row>
    <row r="288" spans="27:48" x14ac:dyDescent="0.2"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</row>
    <row r="289" spans="27:48" x14ac:dyDescent="0.2"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</row>
    <row r="290" spans="27:48" x14ac:dyDescent="0.2"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</row>
    <row r="291" spans="27:48" x14ac:dyDescent="0.2"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</row>
    <row r="292" spans="27:48" x14ac:dyDescent="0.2"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</row>
    <row r="293" spans="27:48" x14ac:dyDescent="0.2"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</row>
    <row r="294" spans="27:48" x14ac:dyDescent="0.2"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</row>
    <row r="295" spans="27:48" x14ac:dyDescent="0.2"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</row>
    <row r="296" spans="27:48" x14ac:dyDescent="0.2"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</row>
    <row r="297" spans="27:48" x14ac:dyDescent="0.2"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</row>
    <row r="298" spans="27:48" x14ac:dyDescent="0.2"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</row>
    <row r="299" spans="27:48" x14ac:dyDescent="0.2"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</row>
    <row r="300" spans="27:48" x14ac:dyDescent="0.2"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</row>
    <row r="301" spans="27:48" x14ac:dyDescent="0.2"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</row>
    <row r="302" spans="27:48" x14ac:dyDescent="0.2"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</row>
    <row r="303" spans="27:48" x14ac:dyDescent="0.2"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</row>
    <row r="304" spans="27:48" x14ac:dyDescent="0.2"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</row>
    <row r="305" spans="27:48" x14ac:dyDescent="0.2"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</row>
    <row r="306" spans="27:48" x14ac:dyDescent="0.2"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</row>
    <row r="307" spans="27:48" x14ac:dyDescent="0.2"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</row>
    <row r="308" spans="27:48" x14ac:dyDescent="0.2"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  <c r="AQ308" s="32"/>
      <c r="AR308" s="32"/>
      <c r="AS308" s="32"/>
      <c r="AT308" s="32"/>
      <c r="AU308" s="32"/>
      <c r="AV308" s="32"/>
    </row>
    <row r="309" spans="27:48" x14ac:dyDescent="0.2"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</row>
    <row r="310" spans="27:48" x14ac:dyDescent="0.2"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</row>
    <row r="311" spans="27:48" x14ac:dyDescent="0.2"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</row>
    <row r="312" spans="27:48" x14ac:dyDescent="0.2"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</row>
    <row r="313" spans="27:48" x14ac:dyDescent="0.2"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</row>
    <row r="314" spans="27:48" x14ac:dyDescent="0.2"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</row>
    <row r="315" spans="27:48" x14ac:dyDescent="0.2"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</row>
    <row r="316" spans="27:48" x14ac:dyDescent="0.2"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</row>
    <row r="317" spans="27:48" x14ac:dyDescent="0.2"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</row>
    <row r="318" spans="27:48" x14ac:dyDescent="0.2"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</row>
    <row r="319" spans="27:48" x14ac:dyDescent="0.2"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</row>
    <row r="320" spans="27:48" x14ac:dyDescent="0.2"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</row>
    <row r="321" spans="27:48" x14ac:dyDescent="0.2"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</row>
    <row r="322" spans="27:48" x14ac:dyDescent="0.2"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</row>
    <row r="323" spans="27:48" x14ac:dyDescent="0.2"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</row>
    <row r="324" spans="27:48" x14ac:dyDescent="0.2"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</row>
    <row r="325" spans="27:48" x14ac:dyDescent="0.2"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</row>
    <row r="326" spans="27:48" x14ac:dyDescent="0.2"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</row>
    <row r="327" spans="27:48" x14ac:dyDescent="0.2"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</row>
    <row r="328" spans="27:48" x14ac:dyDescent="0.2"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</row>
    <row r="329" spans="27:48" x14ac:dyDescent="0.2"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</row>
    <row r="330" spans="27:48" x14ac:dyDescent="0.2"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</row>
    <row r="331" spans="27:48" x14ac:dyDescent="0.2"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</row>
    <row r="332" spans="27:48" x14ac:dyDescent="0.2"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</row>
    <row r="333" spans="27:48" x14ac:dyDescent="0.2"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</row>
    <row r="334" spans="27:48" x14ac:dyDescent="0.2"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</row>
    <row r="335" spans="27:48" x14ac:dyDescent="0.2"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</row>
    <row r="336" spans="27:48" x14ac:dyDescent="0.2"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</row>
    <row r="337" spans="27:48" x14ac:dyDescent="0.2"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</row>
    <row r="338" spans="27:48" x14ac:dyDescent="0.2"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</row>
    <row r="339" spans="27:48" x14ac:dyDescent="0.2"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</row>
    <row r="340" spans="27:48" x14ac:dyDescent="0.2"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</row>
    <row r="341" spans="27:48" x14ac:dyDescent="0.2"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</row>
    <row r="342" spans="27:48" x14ac:dyDescent="0.2"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</row>
    <row r="343" spans="27:48" x14ac:dyDescent="0.2"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</row>
    <row r="344" spans="27:48" x14ac:dyDescent="0.2"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  <c r="AQ344" s="32"/>
      <c r="AR344" s="32"/>
      <c r="AS344" s="32"/>
      <c r="AT344" s="32"/>
      <c r="AU344" s="32"/>
      <c r="AV344" s="32"/>
    </row>
    <row r="345" spans="27:48" x14ac:dyDescent="0.2"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</row>
    <row r="346" spans="27:48" x14ac:dyDescent="0.2"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</row>
    <row r="347" spans="27:48" x14ac:dyDescent="0.2"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</row>
    <row r="348" spans="27:48" x14ac:dyDescent="0.2"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</row>
    <row r="349" spans="27:48" x14ac:dyDescent="0.2"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</row>
    <row r="350" spans="27:48" x14ac:dyDescent="0.2"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  <c r="AR350" s="32"/>
      <c r="AS350" s="32"/>
      <c r="AT350" s="32"/>
      <c r="AU350" s="32"/>
      <c r="AV350" s="32"/>
    </row>
    <row r="351" spans="27:48" x14ac:dyDescent="0.2"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  <c r="AP351" s="32"/>
      <c r="AQ351" s="32"/>
      <c r="AR351" s="32"/>
      <c r="AS351" s="32"/>
      <c r="AT351" s="32"/>
      <c r="AU351" s="32"/>
      <c r="AV351" s="32"/>
    </row>
    <row r="352" spans="27:48" x14ac:dyDescent="0.2"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</row>
    <row r="353" spans="27:48" x14ac:dyDescent="0.2"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</row>
    <row r="354" spans="27:48" x14ac:dyDescent="0.2"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</row>
    <row r="355" spans="27:48" x14ac:dyDescent="0.2"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</row>
    <row r="356" spans="27:48" x14ac:dyDescent="0.2"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  <c r="AQ356" s="32"/>
      <c r="AR356" s="32"/>
      <c r="AS356" s="32"/>
      <c r="AT356" s="32"/>
      <c r="AU356" s="32"/>
      <c r="AV356" s="32"/>
    </row>
    <row r="357" spans="27:48" x14ac:dyDescent="0.2"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  <c r="AP357" s="32"/>
      <c r="AQ357" s="32"/>
      <c r="AR357" s="32"/>
      <c r="AS357" s="32"/>
      <c r="AT357" s="32"/>
      <c r="AU357" s="32"/>
      <c r="AV357" s="32"/>
    </row>
    <row r="358" spans="27:48" x14ac:dyDescent="0.2"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  <c r="AQ358" s="32"/>
      <c r="AR358" s="32"/>
      <c r="AS358" s="32"/>
      <c r="AT358" s="32"/>
      <c r="AU358" s="32"/>
      <c r="AV358" s="32"/>
    </row>
    <row r="359" spans="27:48" x14ac:dyDescent="0.2"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</row>
    <row r="360" spans="27:48" x14ac:dyDescent="0.2"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</row>
    <row r="361" spans="27:48" x14ac:dyDescent="0.2"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</row>
    <row r="362" spans="27:48" x14ac:dyDescent="0.2"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</row>
    <row r="363" spans="27:48" x14ac:dyDescent="0.2"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</row>
    <row r="364" spans="27:48" x14ac:dyDescent="0.2"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</row>
    <row r="365" spans="27:48" x14ac:dyDescent="0.2"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</row>
    <row r="366" spans="27:48" x14ac:dyDescent="0.2"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</row>
    <row r="367" spans="27:48" x14ac:dyDescent="0.2"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</row>
    <row r="368" spans="27:48" x14ac:dyDescent="0.2"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</row>
    <row r="369" spans="27:48" x14ac:dyDescent="0.2"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</row>
    <row r="370" spans="27:48" x14ac:dyDescent="0.2"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  <c r="AP370" s="32"/>
      <c r="AQ370" s="32"/>
      <c r="AR370" s="32"/>
      <c r="AS370" s="32"/>
      <c r="AT370" s="32"/>
      <c r="AU370" s="32"/>
      <c r="AV370" s="32"/>
    </row>
    <row r="371" spans="27:48" x14ac:dyDescent="0.2"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  <c r="AP371" s="32"/>
      <c r="AQ371" s="32"/>
      <c r="AR371" s="32"/>
      <c r="AS371" s="32"/>
      <c r="AT371" s="32"/>
      <c r="AU371" s="32"/>
      <c r="AV371" s="32"/>
    </row>
    <row r="372" spans="27:48" x14ac:dyDescent="0.2"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</row>
    <row r="373" spans="27:48" x14ac:dyDescent="0.2"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2"/>
      <c r="AS373" s="32"/>
      <c r="AT373" s="32"/>
      <c r="AU373" s="32"/>
      <c r="AV373" s="32"/>
    </row>
    <row r="374" spans="27:48" x14ac:dyDescent="0.2"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  <c r="AR374" s="32"/>
      <c r="AS374" s="32"/>
      <c r="AT374" s="32"/>
      <c r="AU374" s="32"/>
      <c r="AV374" s="32"/>
    </row>
    <row r="375" spans="27:48" x14ac:dyDescent="0.2"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</row>
    <row r="376" spans="27:48" x14ac:dyDescent="0.2"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  <c r="AQ376" s="32"/>
      <c r="AR376" s="32"/>
      <c r="AS376" s="32"/>
      <c r="AT376" s="32"/>
      <c r="AU376" s="32"/>
      <c r="AV376" s="32"/>
    </row>
    <row r="377" spans="27:48" x14ac:dyDescent="0.2"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  <c r="AQ377" s="32"/>
      <c r="AR377" s="32"/>
      <c r="AS377" s="32"/>
      <c r="AT377" s="32"/>
      <c r="AU377" s="32"/>
      <c r="AV377" s="32"/>
    </row>
    <row r="378" spans="27:48" x14ac:dyDescent="0.2"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</row>
    <row r="379" spans="27:48" x14ac:dyDescent="0.2"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  <c r="AQ379" s="32"/>
      <c r="AR379" s="32"/>
      <c r="AS379" s="32"/>
      <c r="AT379" s="32"/>
      <c r="AU379" s="32"/>
      <c r="AV379" s="32"/>
    </row>
    <row r="380" spans="27:48" x14ac:dyDescent="0.2"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  <c r="AP380" s="32"/>
      <c r="AQ380" s="32"/>
      <c r="AR380" s="32"/>
      <c r="AS380" s="32"/>
      <c r="AT380" s="32"/>
      <c r="AU380" s="32"/>
      <c r="AV380" s="32"/>
    </row>
    <row r="381" spans="27:48" x14ac:dyDescent="0.2"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  <c r="AK381" s="32"/>
      <c r="AL381" s="32"/>
      <c r="AM381" s="32"/>
      <c r="AN381" s="32"/>
      <c r="AO381" s="32"/>
      <c r="AP381" s="32"/>
      <c r="AQ381" s="32"/>
      <c r="AR381" s="32"/>
      <c r="AS381" s="32"/>
      <c r="AT381" s="32"/>
      <c r="AU381" s="32"/>
      <c r="AV381" s="32"/>
    </row>
    <row r="382" spans="27:48" x14ac:dyDescent="0.2"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/>
      <c r="AM382" s="32"/>
      <c r="AN382" s="32"/>
      <c r="AO382" s="32"/>
      <c r="AP382" s="32"/>
      <c r="AQ382" s="32"/>
      <c r="AR382" s="32"/>
      <c r="AS382" s="32"/>
      <c r="AT382" s="32"/>
      <c r="AU382" s="32"/>
      <c r="AV382" s="32"/>
    </row>
    <row r="383" spans="27:48" x14ac:dyDescent="0.2"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  <c r="AP383" s="32"/>
      <c r="AQ383" s="32"/>
      <c r="AR383" s="32"/>
      <c r="AS383" s="32"/>
      <c r="AT383" s="32"/>
      <c r="AU383" s="32"/>
      <c r="AV383" s="32"/>
    </row>
    <row r="384" spans="27:48" x14ac:dyDescent="0.2"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  <c r="AO384" s="32"/>
      <c r="AP384" s="32"/>
      <c r="AQ384" s="32"/>
      <c r="AR384" s="32"/>
      <c r="AS384" s="32"/>
      <c r="AT384" s="32"/>
      <c r="AU384" s="32"/>
      <c r="AV384" s="32"/>
    </row>
    <row r="385" spans="27:48" x14ac:dyDescent="0.2"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  <c r="AO385" s="32"/>
      <c r="AP385" s="32"/>
      <c r="AQ385" s="32"/>
      <c r="AR385" s="32"/>
      <c r="AS385" s="32"/>
      <c r="AT385" s="32"/>
      <c r="AU385" s="32"/>
      <c r="AV385" s="32"/>
    </row>
    <row r="386" spans="27:48" x14ac:dyDescent="0.2"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  <c r="AK386" s="32"/>
      <c r="AL386" s="32"/>
      <c r="AM386" s="32"/>
      <c r="AN386" s="32"/>
      <c r="AO386" s="32"/>
      <c r="AP386" s="32"/>
      <c r="AQ386" s="32"/>
      <c r="AR386" s="32"/>
      <c r="AS386" s="32"/>
      <c r="AT386" s="32"/>
      <c r="AU386" s="32"/>
      <c r="AV386" s="32"/>
    </row>
    <row r="387" spans="27:48" x14ac:dyDescent="0.2"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  <c r="AK387" s="32"/>
      <c r="AL387" s="32"/>
      <c r="AM387" s="32"/>
      <c r="AN387" s="32"/>
      <c r="AO387" s="32"/>
      <c r="AP387" s="32"/>
      <c r="AQ387" s="32"/>
      <c r="AR387" s="32"/>
      <c r="AS387" s="32"/>
      <c r="AT387" s="32"/>
      <c r="AU387" s="32"/>
      <c r="AV387" s="32"/>
    </row>
    <row r="388" spans="27:48" x14ac:dyDescent="0.2"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  <c r="AO388" s="32"/>
      <c r="AP388" s="32"/>
      <c r="AQ388" s="32"/>
      <c r="AR388" s="32"/>
      <c r="AS388" s="32"/>
      <c r="AT388" s="32"/>
      <c r="AU388" s="32"/>
      <c r="AV388" s="32"/>
    </row>
    <row r="389" spans="27:48" x14ac:dyDescent="0.2"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  <c r="AO389" s="32"/>
      <c r="AP389" s="32"/>
      <c r="AQ389" s="32"/>
      <c r="AR389" s="32"/>
      <c r="AS389" s="32"/>
      <c r="AT389" s="32"/>
      <c r="AU389" s="32"/>
      <c r="AV389" s="32"/>
    </row>
    <row r="390" spans="27:48" x14ac:dyDescent="0.2"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</row>
    <row r="391" spans="27:48" x14ac:dyDescent="0.2"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</row>
    <row r="392" spans="27:48" x14ac:dyDescent="0.2"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</row>
    <row r="393" spans="27:48" x14ac:dyDescent="0.2"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  <c r="AK393" s="32"/>
      <c r="AL393" s="32"/>
      <c r="AM393" s="32"/>
      <c r="AN393" s="32"/>
      <c r="AO393" s="32"/>
      <c r="AP393" s="32"/>
      <c r="AQ393" s="32"/>
      <c r="AR393" s="32"/>
      <c r="AS393" s="32"/>
      <c r="AT393" s="32"/>
      <c r="AU393" s="32"/>
      <c r="AV393" s="32"/>
    </row>
    <row r="394" spans="27:48" x14ac:dyDescent="0.2"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  <c r="AK394" s="32"/>
      <c r="AL394" s="32"/>
      <c r="AM394" s="32"/>
      <c r="AN394" s="32"/>
      <c r="AO394" s="32"/>
      <c r="AP394" s="32"/>
      <c r="AQ394" s="32"/>
      <c r="AR394" s="32"/>
      <c r="AS394" s="32"/>
      <c r="AT394" s="32"/>
      <c r="AU394" s="32"/>
      <c r="AV394" s="32"/>
    </row>
    <row r="395" spans="27:48" x14ac:dyDescent="0.2"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  <c r="AO395" s="32"/>
      <c r="AP395" s="32"/>
      <c r="AQ395" s="32"/>
      <c r="AR395" s="32"/>
      <c r="AS395" s="32"/>
      <c r="AT395" s="32"/>
      <c r="AU395" s="32"/>
      <c r="AV395" s="32"/>
    </row>
    <row r="396" spans="27:48" x14ac:dyDescent="0.2"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  <c r="AO396" s="32"/>
      <c r="AP396" s="32"/>
      <c r="AQ396" s="32"/>
      <c r="AR396" s="32"/>
      <c r="AS396" s="32"/>
      <c r="AT396" s="32"/>
      <c r="AU396" s="32"/>
      <c r="AV396" s="32"/>
    </row>
    <row r="397" spans="27:48" x14ac:dyDescent="0.2"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  <c r="AO397" s="32"/>
      <c r="AP397" s="32"/>
      <c r="AQ397" s="32"/>
      <c r="AR397" s="32"/>
      <c r="AS397" s="32"/>
      <c r="AT397" s="32"/>
      <c r="AU397" s="32"/>
      <c r="AV397" s="32"/>
    </row>
    <row r="398" spans="27:48" x14ac:dyDescent="0.2"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  <c r="AO398" s="32"/>
      <c r="AP398" s="32"/>
      <c r="AQ398" s="32"/>
      <c r="AR398" s="32"/>
      <c r="AS398" s="32"/>
      <c r="AT398" s="32"/>
      <c r="AU398" s="32"/>
      <c r="AV398" s="32"/>
    </row>
    <row r="399" spans="27:48" x14ac:dyDescent="0.2">
      <c r="AA399" s="32"/>
      <c r="AB399" s="32"/>
      <c r="AC399" s="32"/>
      <c r="AD399" s="32"/>
      <c r="AE399" s="32"/>
      <c r="AF399" s="32"/>
      <c r="AG399" s="32"/>
      <c r="AH399" s="32"/>
      <c r="AI399" s="32"/>
      <c r="AJ399" s="32"/>
      <c r="AK399" s="32"/>
      <c r="AL399" s="32"/>
      <c r="AM399" s="32"/>
      <c r="AN399" s="32"/>
      <c r="AO399" s="32"/>
      <c r="AP399" s="32"/>
      <c r="AQ399" s="32"/>
      <c r="AR399" s="32"/>
      <c r="AS399" s="32"/>
      <c r="AT399" s="32"/>
      <c r="AU399" s="32"/>
      <c r="AV399" s="32"/>
    </row>
    <row r="400" spans="27:48" x14ac:dyDescent="0.2"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</row>
    <row r="401" spans="27:48" x14ac:dyDescent="0.2"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  <c r="AO401" s="32"/>
      <c r="AP401" s="32"/>
      <c r="AQ401" s="32"/>
      <c r="AR401" s="32"/>
      <c r="AS401" s="32"/>
      <c r="AT401" s="32"/>
      <c r="AU401" s="32"/>
      <c r="AV401" s="32"/>
    </row>
    <row r="402" spans="27:48" x14ac:dyDescent="0.2">
      <c r="AA402" s="32"/>
      <c r="AB402" s="32"/>
      <c r="AC402" s="32"/>
      <c r="AD402" s="32"/>
      <c r="AE402" s="32"/>
      <c r="AF402" s="32"/>
      <c r="AG402" s="32"/>
      <c r="AH402" s="32"/>
      <c r="AI402" s="32"/>
      <c r="AJ402" s="32"/>
      <c r="AK402" s="32"/>
      <c r="AL402" s="32"/>
      <c r="AM402" s="32"/>
      <c r="AN402" s="32"/>
      <c r="AO402" s="32"/>
      <c r="AP402" s="32"/>
      <c r="AQ402" s="32"/>
      <c r="AR402" s="32"/>
      <c r="AS402" s="32"/>
      <c r="AT402" s="32"/>
      <c r="AU402" s="32"/>
      <c r="AV402" s="32"/>
    </row>
    <row r="403" spans="27:48" x14ac:dyDescent="0.2"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  <c r="AK403" s="32"/>
      <c r="AL403" s="32"/>
      <c r="AM403" s="32"/>
      <c r="AN403" s="32"/>
      <c r="AO403" s="32"/>
      <c r="AP403" s="32"/>
      <c r="AQ403" s="32"/>
      <c r="AR403" s="32"/>
      <c r="AS403" s="32"/>
      <c r="AT403" s="32"/>
      <c r="AU403" s="32"/>
      <c r="AV403" s="32"/>
    </row>
    <row r="404" spans="27:48" x14ac:dyDescent="0.2">
      <c r="AA404" s="32"/>
      <c r="AB404" s="32"/>
      <c r="AC404" s="32"/>
      <c r="AD404" s="32"/>
      <c r="AE404" s="32"/>
      <c r="AF404" s="32"/>
      <c r="AG404" s="32"/>
      <c r="AH404" s="32"/>
      <c r="AI404" s="32"/>
      <c r="AJ404" s="32"/>
      <c r="AK404" s="32"/>
      <c r="AL404" s="32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</row>
    <row r="405" spans="27:48" x14ac:dyDescent="0.2"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  <c r="AK405" s="32"/>
      <c r="AL405" s="32"/>
      <c r="AM405" s="32"/>
      <c r="AN405" s="32"/>
      <c r="AO405" s="32"/>
      <c r="AP405" s="32"/>
      <c r="AQ405" s="32"/>
      <c r="AR405" s="32"/>
      <c r="AS405" s="32"/>
      <c r="AT405" s="32"/>
      <c r="AU405" s="32"/>
      <c r="AV405" s="32"/>
    </row>
    <row r="406" spans="27:48" x14ac:dyDescent="0.2">
      <c r="AA406" s="32"/>
      <c r="AB406" s="32"/>
      <c r="AC406" s="32"/>
      <c r="AD406" s="32"/>
      <c r="AE406" s="32"/>
      <c r="AF406" s="32"/>
      <c r="AG406" s="32"/>
      <c r="AH406" s="32"/>
      <c r="AI406" s="32"/>
      <c r="AJ406" s="32"/>
      <c r="AK406" s="32"/>
      <c r="AL406" s="32"/>
      <c r="AM406" s="32"/>
      <c r="AN406" s="32"/>
      <c r="AO406" s="32"/>
      <c r="AP406" s="32"/>
      <c r="AQ406" s="32"/>
      <c r="AR406" s="32"/>
      <c r="AS406" s="32"/>
      <c r="AT406" s="32"/>
      <c r="AU406" s="32"/>
      <c r="AV406" s="32"/>
    </row>
    <row r="407" spans="27:48" x14ac:dyDescent="0.2"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  <c r="AO407" s="32"/>
      <c r="AP407" s="32"/>
      <c r="AQ407" s="32"/>
      <c r="AR407" s="32"/>
      <c r="AS407" s="32"/>
      <c r="AT407" s="32"/>
      <c r="AU407" s="32"/>
      <c r="AV407" s="32"/>
    </row>
    <row r="408" spans="27:48" x14ac:dyDescent="0.2">
      <c r="AA408" s="32"/>
      <c r="AB408" s="32"/>
      <c r="AC408" s="32"/>
      <c r="AD408" s="32"/>
      <c r="AE408" s="32"/>
      <c r="AF408" s="32"/>
      <c r="AG408" s="32"/>
      <c r="AH408" s="32"/>
      <c r="AI408" s="32"/>
      <c r="AJ408" s="32"/>
      <c r="AK408" s="32"/>
      <c r="AL408" s="32"/>
      <c r="AM408" s="32"/>
      <c r="AN408" s="32"/>
      <c r="AO408" s="32"/>
      <c r="AP408" s="32"/>
      <c r="AQ408" s="32"/>
      <c r="AR408" s="32"/>
      <c r="AS408" s="32"/>
      <c r="AT408" s="32"/>
      <c r="AU408" s="32"/>
      <c r="AV408" s="32"/>
    </row>
    <row r="409" spans="27:48" x14ac:dyDescent="0.2"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  <c r="AK409" s="32"/>
      <c r="AL409" s="32"/>
      <c r="AM409" s="32"/>
      <c r="AN409" s="32"/>
      <c r="AO409" s="32"/>
      <c r="AP409" s="32"/>
      <c r="AQ409" s="32"/>
      <c r="AR409" s="32"/>
      <c r="AS409" s="32"/>
      <c r="AT409" s="32"/>
      <c r="AU409" s="32"/>
      <c r="AV409" s="32"/>
    </row>
    <row r="410" spans="27:48" x14ac:dyDescent="0.2"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  <c r="AO410" s="32"/>
      <c r="AP410" s="32"/>
      <c r="AQ410" s="32"/>
      <c r="AR410" s="32"/>
      <c r="AS410" s="32"/>
      <c r="AT410" s="32"/>
      <c r="AU410" s="32"/>
      <c r="AV410" s="32"/>
    </row>
    <row r="411" spans="27:48" x14ac:dyDescent="0.2">
      <c r="AA411" s="32"/>
      <c r="AB411" s="32"/>
      <c r="AC411" s="32"/>
      <c r="AD411" s="32"/>
      <c r="AE411" s="32"/>
      <c r="AF411" s="32"/>
      <c r="AG411" s="32"/>
      <c r="AH411" s="32"/>
      <c r="AI411" s="32"/>
      <c r="AJ411" s="32"/>
      <c r="AK411" s="32"/>
      <c r="AL411" s="32"/>
      <c r="AM411" s="32"/>
      <c r="AN411" s="32"/>
      <c r="AO411" s="32"/>
      <c r="AP411" s="32"/>
      <c r="AQ411" s="32"/>
      <c r="AR411" s="32"/>
      <c r="AS411" s="32"/>
      <c r="AT411" s="32"/>
      <c r="AU411" s="32"/>
      <c r="AV411" s="32"/>
    </row>
    <row r="412" spans="27:48" x14ac:dyDescent="0.2"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  <c r="AK412" s="32"/>
      <c r="AL412" s="32"/>
      <c r="AM412" s="32"/>
      <c r="AN412" s="32"/>
      <c r="AO412" s="32"/>
      <c r="AP412" s="32"/>
      <c r="AQ412" s="32"/>
      <c r="AR412" s="32"/>
      <c r="AS412" s="32"/>
      <c r="AT412" s="32"/>
      <c r="AU412" s="32"/>
      <c r="AV412" s="32"/>
    </row>
    <row r="413" spans="27:48" x14ac:dyDescent="0.2"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  <c r="AO413" s="32"/>
      <c r="AP413" s="32"/>
      <c r="AQ413" s="32"/>
      <c r="AR413" s="32"/>
      <c r="AS413" s="32"/>
      <c r="AT413" s="32"/>
      <c r="AU413" s="32"/>
      <c r="AV413" s="32"/>
    </row>
    <row r="414" spans="27:48" x14ac:dyDescent="0.2"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  <c r="AO414" s="32"/>
      <c r="AP414" s="32"/>
      <c r="AQ414" s="32"/>
      <c r="AR414" s="32"/>
      <c r="AS414" s="32"/>
      <c r="AT414" s="32"/>
      <c r="AU414" s="32"/>
      <c r="AV414" s="32"/>
    </row>
    <row r="415" spans="27:48" x14ac:dyDescent="0.2">
      <c r="AA415" s="32"/>
      <c r="AB415" s="32"/>
      <c r="AC415" s="32"/>
      <c r="AD415" s="32"/>
      <c r="AE415" s="32"/>
      <c r="AF415" s="32"/>
      <c r="AG415" s="32"/>
      <c r="AH415" s="32"/>
      <c r="AI415" s="32"/>
      <c r="AJ415" s="32"/>
      <c r="AK415" s="32"/>
      <c r="AL415" s="32"/>
      <c r="AM415" s="32"/>
      <c r="AN415" s="32"/>
      <c r="AO415" s="32"/>
      <c r="AP415" s="32"/>
      <c r="AQ415" s="32"/>
      <c r="AR415" s="32"/>
      <c r="AS415" s="32"/>
      <c r="AT415" s="32"/>
      <c r="AU415" s="32"/>
      <c r="AV415" s="32"/>
    </row>
    <row r="416" spans="27:48" x14ac:dyDescent="0.2"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  <c r="AO416" s="32"/>
      <c r="AP416" s="32"/>
      <c r="AQ416" s="32"/>
      <c r="AR416" s="32"/>
      <c r="AS416" s="32"/>
      <c r="AT416" s="32"/>
      <c r="AU416" s="32"/>
      <c r="AV416" s="32"/>
    </row>
    <row r="417" spans="27:48" x14ac:dyDescent="0.2"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  <c r="AK417" s="32"/>
      <c r="AL417" s="32"/>
      <c r="AM417" s="32"/>
      <c r="AN417" s="32"/>
      <c r="AO417" s="32"/>
      <c r="AP417" s="32"/>
      <c r="AQ417" s="32"/>
      <c r="AR417" s="32"/>
      <c r="AS417" s="32"/>
      <c r="AT417" s="32"/>
      <c r="AU417" s="32"/>
      <c r="AV417" s="32"/>
    </row>
    <row r="418" spans="27:48" x14ac:dyDescent="0.2"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  <c r="AK418" s="32"/>
      <c r="AL418" s="32"/>
      <c r="AM418" s="32"/>
      <c r="AN418" s="32"/>
      <c r="AO418" s="32"/>
      <c r="AP418" s="32"/>
      <c r="AQ418" s="32"/>
      <c r="AR418" s="32"/>
      <c r="AS418" s="32"/>
      <c r="AT418" s="32"/>
      <c r="AU418" s="32"/>
      <c r="AV418" s="32"/>
    </row>
    <row r="419" spans="27:48" x14ac:dyDescent="0.2"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  <c r="AK419" s="32"/>
      <c r="AL419" s="32"/>
      <c r="AM419" s="32"/>
      <c r="AN419" s="32"/>
      <c r="AO419" s="32"/>
      <c r="AP419" s="32"/>
      <c r="AQ419" s="32"/>
      <c r="AR419" s="32"/>
      <c r="AS419" s="32"/>
      <c r="AT419" s="32"/>
      <c r="AU419" s="32"/>
      <c r="AV419" s="32"/>
    </row>
    <row r="420" spans="27:48" x14ac:dyDescent="0.2"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  <c r="AK420" s="32"/>
      <c r="AL420" s="32"/>
      <c r="AM420" s="32"/>
      <c r="AN420" s="32"/>
      <c r="AO420" s="32"/>
      <c r="AP420" s="32"/>
      <c r="AQ420" s="32"/>
      <c r="AR420" s="32"/>
      <c r="AS420" s="32"/>
      <c r="AT420" s="32"/>
      <c r="AU420" s="32"/>
      <c r="AV420" s="32"/>
    </row>
    <row r="421" spans="27:48" x14ac:dyDescent="0.2"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  <c r="AK421" s="32"/>
      <c r="AL421" s="32"/>
      <c r="AM421" s="32"/>
      <c r="AN421" s="32"/>
      <c r="AO421" s="32"/>
      <c r="AP421" s="32"/>
      <c r="AQ421" s="32"/>
      <c r="AR421" s="32"/>
      <c r="AS421" s="32"/>
      <c r="AT421" s="32"/>
      <c r="AU421" s="32"/>
      <c r="AV421" s="32"/>
    </row>
    <row r="422" spans="27:48" x14ac:dyDescent="0.2"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</row>
    <row r="423" spans="27:48" x14ac:dyDescent="0.2"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  <c r="AK423" s="32"/>
      <c r="AL423" s="32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</row>
    <row r="424" spans="27:48" x14ac:dyDescent="0.2"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  <c r="AP424" s="32"/>
      <c r="AQ424" s="32"/>
      <c r="AR424" s="32"/>
      <c r="AS424" s="32"/>
      <c r="AT424" s="32"/>
      <c r="AU424" s="32"/>
      <c r="AV424" s="32"/>
    </row>
    <row r="425" spans="27:48" x14ac:dyDescent="0.2"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  <c r="AQ425" s="32"/>
      <c r="AR425" s="32"/>
      <c r="AS425" s="32"/>
      <c r="AT425" s="32"/>
      <c r="AU425" s="32"/>
      <c r="AV425" s="32"/>
    </row>
    <row r="426" spans="27:48" x14ac:dyDescent="0.2"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  <c r="AK426" s="32"/>
      <c r="AL426" s="32"/>
      <c r="AM426" s="32"/>
      <c r="AN426" s="32"/>
      <c r="AO426" s="32"/>
      <c r="AP426" s="32"/>
      <c r="AQ426" s="32"/>
      <c r="AR426" s="32"/>
      <c r="AS426" s="32"/>
      <c r="AT426" s="32"/>
      <c r="AU426" s="32"/>
      <c r="AV426" s="32"/>
    </row>
    <row r="427" spans="27:48" x14ac:dyDescent="0.2"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  <c r="AP427" s="32"/>
      <c r="AQ427" s="32"/>
      <c r="AR427" s="32"/>
      <c r="AS427" s="32"/>
      <c r="AT427" s="32"/>
      <c r="AU427" s="32"/>
      <c r="AV427" s="32"/>
    </row>
    <row r="428" spans="27:48" x14ac:dyDescent="0.2"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  <c r="AQ428" s="32"/>
      <c r="AR428" s="32"/>
      <c r="AS428" s="32"/>
      <c r="AT428" s="32"/>
      <c r="AU428" s="32"/>
      <c r="AV428" s="32"/>
    </row>
    <row r="429" spans="27:48" x14ac:dyDescent="0.2"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  <c r="AQ429" s="32"/>
      <c r="AR429" s="32"/>
      <c r="AS429" s="32"/>
      <c r="AT429" s="32"/>
      <c r="AU429" s="32"/>
      <c r="AV429" s="32"/>
    </row>
    <row r="430" spans="27:48" x14ac:dyDescent="0.2"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  <c r="AP430" s="32"/>
      <c r="AQ430" s="32"/>
      <c r="AR430" s="32"/>
      <c r="AS430" s="32"/>
      <c r="AT430" s="32"/>
      <c r="AU430" s="32"/>
      <c r="AV430" s="32"/>
    </row>
    <row r="431" spans="27:48" x14ac:dyDescent="0.2"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  <c r="AP431" s="32"/>
      <c r="AQ431" s="32"/>
      <c r="AR431" s="32"/>
      <c r="AS431" s="32"/>
      <c r="AT431" s="32"/>
      <c r="AU431" s="32"/>
      <c r="AV431" s="32"/>
    </row>
    <row r="432" spans="27:48" x14ac:dyDescent="0.2"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  <c r="AP432" s="32"/>
      <c r="AQ432" s="32"/>
      <c r="AR432" s="32"/>
      <c r="AS432" s="32"/>
      <c r="AT432" s="32"/>
      <c r="AU432" s="32"/>
      <c r="AV432" s="32"/>
    </row>
    <row r="433" spans="27:48" x14ac:dyDescent="0.2"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  <c r="AP433" s="32"/>
      <c r="AQ433" s="32"/>
      <c r="AR433" s="32"/>
      <c r="AS433" s="32"/>
      <c r="AT433" s="32"/>
      <c r="AU433" s="32"/>
      <c r="AV433" s="32"/>
    </row>
    <row r="434" spans="27:48" x14ac:dyDescent="0.2"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32"/>
      <c r="AP434" s="32"/>
      <c r="AQ434" s="32"/>
      <c r="AR434" s="32"/>
      <c r="AS434" s="32"/>
      <c r="AT434" s="32"/>
      <c r="AU434" s="32"/>
      <c r="AV434" s="32"/>
    </row>
    <row r="435" spans="27:48" x14ac:dyDescent="0.2"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  <c r="AP435" s="32"/>
      <c r="AQ435" s="32"/>
      <c r="AR435" s="32"/>
      <c r="AS435" s="32"/>
      <c r="AT435" s="32"/>
      <c r="AU435" s="32"/>
      <c r="AV435" s="32"/>
    </row>
    <row r="436" spans="27:48" x14ac:dyDescent="0.2"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  <c r="AP436" s="32"/>
      <c r="AQ436" s="32"/>
      <c r="AR436" s="32"/>
      <c r="AS436" s="32"/>
      <c r="AT436" s="32"/>
      <c r="AU436" s="32"/>
      <c r="AV436" s="32"/>
    </row>
    <row r="437" spans="27:48" x14ac:dyDescent="0.2"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  <c r="AP437" s="32"/>
      <c r="AQ437" s="32"/>
      <c r="AR437" s="32"/>
      <c r="AS437" s="32"/>
      <c r="AT437" s="32"/>
      <c r="AU437" s="32"/>
      <c r="AV437" s="32"/>
    </row>
    <row r="438" spans="27:48" x14ac:dyDescent="0.2"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  <c r="AP438" s="32"/>
      <c r="AQ438" s="32"/>
      <c r="AR438" s="32"/>
      <c r="AS438" s="32"/>
      <c r="AT438" s="32"/>
      <c r="AU438" s="32"/>
      <c r="AV438" s="32"/>
    </row>
    <row r="439" spans="27:48" x14ac:dyDescent="0.2"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  <c r="AP439" s="32"/>
      <c r="AQ439" s="32"/>
      <c r="AR439" s="32"/>
      <c r="AS439" s="32"/>
      <c r="AT439" s="32"/>
      <c r="AU439" s="32"/>
      <c r="AV439" s="32"/>
    </row>
    <row r="440" spans="27:48" x14ac:dyDescent="0.2"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  <c r="AK440" s="32"/>
      <c r="AL440" s="32"/>
      <c r="AM440" s="32"/>
      <c r="AN440" s="32"/>
      <c r="AO440" s="32"/>
      <c r="AP440" s="32"/>
      <c r="AQ440" s="32"/>
      <c r="AR440" s="32"/>
      <c r="AS440" s="32"/>
      <c r="AT440" s="32"/>
      <c r="AU440" s="32"/>
      <c r="AV440" s="32"/>
    </row>
    <row r="441" spans="27:48" x14ac:dyDescent="0.2"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  <c r="AR441" s="32"/>
      <c r="AS441" s="32"/>
      <c r="AT441" s="32"/>
      <c r="AU441" s="32"/>
      <c r="AV441" s="32"/>
    </row>
    <row r="442" spans="27:48" x14ac:dyDescent="0.2"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  <c r="AK442" s="32"/>
      <c r="AL442" s="32"/>
      <c r="AM442" s="32"/>
      <c r="AN442" s="32"/>
      <c r="AO442" s="32"/>
      <c r="AP442" s="32"/>
      <c r="AQ442" s="32"/>
      <c r="AR442" s="32"/>
      <c r="AS442" s="32"/>
      <c r="AT442" s="32"/>
      <c r="AU442" s="32"/>
      <c r="AV442" s="32"/>
    </row>
    <row r="443" spans="27:48" x14ac:dyDescent="0.2"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  <c r="AK443" s="32"/>
      <c r="AL443" s="32"/>
      <c r="AM443" s="32"/>
      <c r="AN443" s="32"/>
      <c r="AO443" s="32"/>
      <c r="AP443" s="32"/>
      <c r="AQ443" s="32"/>
      <c r="AR443" s="32"/>
      <c r="AS443" s="32"/>
      <c r="AT443" s="32"/>
      <c r="AU443" s="32"/>
      <c r="AV443" s="32"/>
    </row>
    <row r="444" spans="27:48" x14ac:dyDescent="0.2"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</row>
    <row r="445" spans="27:48" x14ac:dyDescent="0.2"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  <c r="AP445" s="32"/>
      <c r="AQ445" s="32"/>
      <c r="AR445" s="32"/>
      <c r="AS445" s="32"/>
      <c r="AT445" s="32"/>
      <c r="AU445" s="32"/>
      <c r="AV445" s="32"/>
    </row>
    <row r="446" spans="27:48" x14ac:dyDescent="0.2"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  <c r="AK446" s="32"/>
      <c r="AL446" s="32"/>
      <c r="AM446" s="32"/>
      <c r="AN446" s="32"/>
      <c r="AO446" s="32"/>
      <c r="AP446" s="32"/>
      <c r="AQ446" s="32"/>
      <c r="AR446" s="32"/>
      <c r="AS446" s="32"/>
      <c r="AT446" s="32"/>
      <c r="AU446" s="32"/>
      <c r="AV446" s="32"/>
    </row>
    <row r="447" spans="27:48" x14ac:dyDescent="0.2"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  <c r="AK447" s="32"/>
      <c r="AL447" s="32"/>
      <c r="AM447" s="32"/>
      <c r="AN447" s="32"/>
      <c r="AO447" s="32"/>
      <c r="AP447" s="32"/>
      <c r="AQ447" s="32"/>
      <c r="AR447" s="32"/>
      <c r="AS447" s="32"/>
      <c r="AT447" s="32"/>
      <c r="AU447" s="32"/>
      <c r="AV447" s="32"/>
    </row>
    <row r="448" spans="27:48" x14ac:dyDescent="0.2"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  <c r="AO448" s="32"/>
      <c r="AP448" s="32"/>
      <c r="AQ448" s="32"/>
      <c r="AR448" s="32"/>
      <c r="AS448" s="32"/>
      <c r="AT448" s="32"/>
      <c r="AU448" s="32"/>
      <c r="AV448" s="32"/>
    </row>
    <row r="449" spans="27:48" x14ac:dyDescent="0.2">
      <c r="AA449" s="32"/>
      <c r="AB449" s="32"/>
      <c r="AC449" s="32"/>
      <c r="AD449" s="32"/>
      <c r="AE449" s="32"/>
      <c r="AF449" s="32"/>
      <c r="AG449" s="32"/>
      <c r="AH449" s="32"/>
      <c r="AI449" s="32"/>
      <c r="AJ449" s="32"/>
      <c r="AK449" s="32"/>
      <c r="AL449" s="32"/>
      <c r="AM449" s="32"/>
      <c r="AN449" s="32"/>
      <c r="AO449" s="32"/>
      <c r="AP449" s="32"/>
      <c r="AQ449" s="32"/>
      <c r="AR449" s="32"/>
      <c r="AS449" s="32"/>
      <c r="AT449" s="32"/>
      <c r="AU449" s="32"/>
      <c r="AV449" s="32"/>
    </row>
    <row r="450" spans="27:48" x14ac:dyDescent="0.2"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  <c r="AO450" s="32"/>
      <c r="AP450" s="32"/>
      <c r="AQ450" s="32"/>
      <c r="AR450" s="32"/>
      <c r="AS450" s="32"/>
      <c r="AT450" s="32"/>
      <c r="AU450" s="32"/>
      <c r="AV450" s="32"/>
    </row>
    <row r="451" spans="27:48" x14ac:dyDescent="0.2"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</row>
    <row r="452" spans="27:48" x14ac:dyDescent="0.2"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</row>
    <row r="453" spans="27:48" x14ac:dyDescent="0.2"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  <c r="AK453" s="32"/>
      <c r="AL453" s="32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</row>
    <row r="454" spans="27:48" x14ac:dyDescent="0.2"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</row>
    <row r="455" spans="27:48" x14ac:dyDescent="0.2"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  <c r="AO455" s="32"/>
      <c r="AP455" s="32"/>
      <c r="AQ455" s="32"/>
      <c r="AR455" s="32"/>
      <c r="AS455" s="32"/>
      <c r="AT455" s="32"/>
      <c r="AU455" s="32"/>
      <c r="AV455" s="32"/>
    </row>
    <row r="456" spans="27:48" x14ac:dyDescent="0.2">
      <c r="AA456" s="32"/>
      <c r="AB456" s="32"/>
      <c r="AC456" s="32"/>
      <c r="AD456" s="32"/>
      <c r="AE456" s="32"/>
      <c r="AF456" s="32"/>
      <c r="AG456" s="32"/>
      <c r="AH456" s="32"/>
      <c r="AI456" s="32"/>
      <c r="AJ456" s="32"/>
      <c r="AK456" s="32"/>
      <c r="AL456" s="32"/>
      <c r="AM456" s="32"/>
      <c r="AN456" s="32"/>
      <c r="AO456" s="32"/>
      <c r="AP456" s="32"/>
      <c r="AQ456" s="32"/>
      <c r="AR456" s="32"/>
      <c r="AS456" s="32"/>
      <c r="AT456" s="32"/>
      <c r="AU456" s="32"/>
      <c r="AV456" s="32"/>
    </row>
    <row r="457" spans="27:48" x14ac:dyDescent="0.2"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  <c r="AO457" s="32"/>
      <c r="AP457" s="32"/>
      <c r="AQ457" s="32"/>
      <c r="AR457" s="32"/>
      <c r="AS457" s="32"/>
      <c r="AT457" s="32"/>
      <c r="AU457" s="32"/>
      <c r="AV457" s="32"/>
    </row>
    <row r="458" spans="27:48" x14ac:dyDescent="0.2"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32"/>
      <c r="AP458" s="32"/>
      <c r="AQ458" s="32"/>
      <c r="AR458" s="32"/>
      <c r="AS458" s="32"/>
      <c r="AT458" s="32"/>
      <c r="AU458" s="32"/>
      <c r="AV458" s="32"/>
    </row>
    <row r="459" spans="27:48" x14ac:dyDescent="0.2"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  <c r="AO459" s="32"/>
      <c r="AP459" s="32"/>
      <c r="AQ459" s="32"/>
      <c r="AR459" s="32"/>
      <c r="AS459" s="32"/>
      <c r="AT459" s="32"/>
      <c r="AU459" s="32"/>
      <c r="AV459" s="32"/>
    </row>
    <row r="460" spans="27:48" x14ac:dyDescent="0.2"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  <c r="AO460" s="32"/>
      <c r="AP460" s="32"/>
      <c r="AQ460" s="32"/>
      <c r="AR460" s="32"/>
      <c r="AS460" s="32"/>
      <c r="AT460" s="32"/>
      <c r="AU460" s="32"/>
      <c r="AV460" s="32"/>
    </row>
    <row r="461" spans="27:48" x14ac:dyDescent="0.2"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  <c r="AK461" s="32"/>
      <c r="AL461" s="32"/>
      <c r="AM461" s="32"/>
      <c r="AN461" s="32"/>
      <c r="AO461" s="32"/>
      <c r="AP461" s="32"/>
      <c r="AQ461" s="32"/>
      <c r="AR461" s="32"/>
      <c r="AS461" s="32"/>
      <c r="AT461" s="32"/>
      <c r="AU461" s="32"/>
      <c r="AV461" s="32"/>
    </row>
    <row r="462" spans="27:48" x14ac:dyDescent="0.2"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  <c r="AO462" s="32"/>
      <c r="AP462" s="32"/>
      <c r="AQ462" s="32"/>
      <c r="AR462" s="32"/>
      <c r="AS462" s="32"/>
      <c r="AT462" s="32"/>
      <c r="AU462" s="32"/>
      <c r="AV462" s="32"/>
    </row>
    <row r="463" spans="27:48" x14ac:dyDescent="0.2">
      <c r="AA463" s="32"/>
      <c r="AB463" s="32"/>
      <c r="AC463" s="32"/>
      <c r="AD463" s="32"/>
      <c r="AE463" s="32"/>
      <c r="AF463" s="32"/>
      <c r="AG463" s="32"/>
      <c r="AH463" s="32"/>
      <c r="AI463" s="32"/>
      <c r="AJ463" s="32"/>
      <c r="AK463" s="32"/>
      <c r="AL463" s="32"/>
      <c r="AM463" s="32"/>
      <c r="AN463" s="32"/>
      <c r="AO463" s="32"/>
      <c r="AP463" s="32"/>
      <c r="AQ463" s="32"/>
      <c r="AR463" s="32"/>
      <c r="AS463" s="32"/>
      <c r="AT463" s="32"/>
      <c r="AU463" s="32"/>
      <c r="AV463" s="32"/>
    </row>
    <row r="464" spans="27:48" x14ac:dyDescent="0.2"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  <c r="AO464" s="32"/>
      <c r="AP464" s="32"/>
      <c r="AQ464" s="32"/>
      <c r="AR464" s="32"/>
      <c r="AS464" s="32"/>
      <c r="AT464" s="32"/>
      <c r="AU464" s="32"/>
      <c r="AV464" s="32"/>
    </row>
    <row r="465" spans="27:48" x14ac:dyDescent="0.2">
      <c r="AA465" s="32"/>
      <c r="AB465" s="32"/>
      <c r="AC465" s="32"/>
      <c r="AD465" s="32"/>
      <c r="AE465" s="32"/>
      <c r="AF465" s="32"/>
      <c r="AG465" s="32"/>
      <c r="AH465" s="32"/>
      <c r="AI465" s="32"/>
      <c r="AJ465" s="32"/>
      <c r="AK465" s="32"/>
      <c r="AL465" s="32"/>
      <c r="AM465" s="32"/>
      <c r="AN465" s="32"/>
      <c r="AO465" s="32"/>
      <c r="AP465" s="32"/>
      <c r="AQ465" s="32"/>
      <c r="AR465" s="32"/>
      <c r="AS465" s="32"/>
      <c r="AT465" s="32"/>
      <c r="AU465" s="32"/>
      <c r="AV465" s="32"/>
    </row>
    <row r="466" spans="27:48" x14ac:dyDescent="0.2">
      <c r="AA466" s="32"/>
      <c r="AB466" s="32"/>
      <c r="AC466" s="32"/>
      <c r="AD466" s="32"/>
      <c r="AE466" s="32"/>
      <c r="AF466" s="32"/>
      <c r="AG466" s="32"/>
      <c r="AH466" s="32"/>
      <c r="AI466" s="32"/>
      <c r="AJ466" s="32"/>
      <c r="AK466" s="32"/>
      <c r="AL466" s="32"/>
      <c r="AM466" s="32"/>
      <c r="AN466" s="32"/>
      <c r="AO466" s="32"/>
      <c r="AP466" s="32"/>
      <c r="AQ466" s="32"/>
      <c r="AR466" s="32"/>
      <c r="AS466" s="32"/>
      <c r="AT466" s="32"/>
      <c r="AU466" s="32"/>
      <c r="AV466" s="32"/>
    </row>
    <row r="467" spans="27:48" x14ac:dyDescent="0.2">
      <c r="AA467" s="32"/>
      <c r="AB467" s="32"/>
      <c r="AC467" s="32"/>
      <c r="AD467" s="32"/>
      <c r="AE467" s="32"/>
      <c r="AF467" s="32"/>
      <c r="AG467" s="32"/>
      <c r="AH467" s="32"/>
      <c r="AI467" s="32"/>
      <c r="AJ467" s="32"/>
      <c r="AK467" s="32"/>
      <c r="AL467" s="32"/>
      <c r="AM467" s="32"/>
      <c r="AN467" s="32"/>
      <c r="AO467" s="32"/>
      <c r="AP467" s="32"/>
      <c r="AQ467" s="32"/>
      <c r="AR467" s="32"/>
      <c r="AS467" s="32"/>
      <c r="AT467" s="32"/>
      <c r="AU467" s="32"/>
      <c r="AV467" s="32"/>
    </row>
    <row r="468" spans="27:48" x14ac:dyDescent="0.2"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  <c r="AO468" s="32"/>
      <c r="AP468" s="32"/>
      <c r="AQ468" s="32"/>
      <c r="AR468" s="32"/>
      <c r="AS468" s="32"/>
      <c r="AT468" s="32"/>
      <c r="AU468" s="32"/>
      <c r="AV468" s="32"/>
    </row>
    <row r="469" spans="27:48" x14ac:dyDescent="0.2"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  <c r="AO469" s="32"/>
      <c r="AP469" s="32"/>
      <c r="AQ469" s="32"/>
      <c r="AR469" s="32"/>
      <c r="AS469" s="32"/>
      <c r="AT469" s="32"/>
      <c r="AU469" s="32"/>
      <c r="AV469" s="32"/>
    </row>
    <row r="470" spans="27:48" x14ac:dyDescent="0.2"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  <c r="AO470" s="32"/>
      <c r="AP470" s="32"/>
      <c r="AQ470" s="32"/>
      <c r="AR470" s="32"/>
      <c r="AS470" s="32"/>
      <c r="AT470" s="32"/>
      <c r="AU470" s="32"/>
      <c r="AV470" s="32"/>
    </row>
    <row r="471" spans="27:48" x14ac:dyDescent="0.2"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  <c r="AO471" s="32"/>
      <c r="AP471" s="32"/>
      <c r="AQ471" s="32"/>
      <c r="AR471" s="32"/>
      <c r="AS471" s="32"/>
      <c r="AT471" s="32"/>
      <c r="AU471" s="32"/>
      <c r="AV471" s="32"/>
    </row>
    <row r="472" spans="27:48" x14ac:dyDescent="0.2"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  <c r="AO472" s="32"/>
      <c r="AP472" s="32"/>
      <c r="AQ472" s="32"/>
      <c r="AR472" s="32"/>
      <c r="AS472" s="32"/>
      <c r="AT472" s="32"/>
      <c r="AU472" s="32"/>
      <c r="AV472" s="32"/>
    </row>
    <row r="473" spans="27:48" x14ac:dyDescent="0.2">
      <c r="AA473" s="32"/>
      <c r="AB473" s="32"/>
      <c r="AC473" s="32"/>
      <c r="AD473" s="32"/>
      <c r="AE473" s="32"/>
      <c r="AF473" s="32"/>
      <c r="AG473" s="32"/>
      <c r="AH473" s="32"/>
      <c r="AI473" s="32"/>
      <c r="AJ473" s="32"/>
      <c r="AK473" s="32"/>
      <c r="AL473" s="32"/>
      <c r="AM473" s="32"/>
      <c r="AN473" s="32"/>
      <c r="AO473" s="32"/>
      <c r="AP473" s="32"/>
      <c r="AQ473" s="32"/>
      <c r="AR473" s="32"/>
      <c r="AS473" s="32"/>
      <c r="AT473" s="32"/>
      <c r="AU473" s="32"/>
      <c r="AV473" s="32"/>
    </row>
    <row r="474" spans="27:48" x14ac:dyDescent="0.2"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  <c r="AK474" s="32"/>
      <c r="AL474" s="32"/>
      <c r="AM474" s="32"/>
      <c r="AN474" s="32"/>
      <c r="AO474" s="32"/>
      <c r="AP474" s="32"/>
      <c r="AQ474" s="32"/>
      <c r="AR474" s="32"/>
      <c r="AS474" s="32"/>
      <c r="AT474" s="32"/>
      <c r="AU474" s="32"/>
      <c r="AV474" s="32"/>
    </row>
    <row r="475" spans="27:48" x14ac:dyDescent="0.2">
      <c r="AA475" s="32"/>
      <c r="AB475" s="32"/>
      <c r="AC475" s="32"/>
      <c r="AD475" s="32"/>
      <c r="AE475" s="32"/>
      <c r="AF475" s="32"/>
      <c r="AG475" s="32"/>
      <c r="AH475" s="32"/>
      <c r="AI475" s="32"/>
      <c r="AJ475" s="32"/>
      <c r="AK475" s="32"/>
      <c r="AL475" s="32"/>
      <c r="AM475" s="32"/>
      <c r="AN475" s="32"/>
      <c r="AO475" s="32"/>
      <c r="AP475" s="32"/>
      <c r="AQ475" s="32"/>
      <c r="AR475" s="32"/>
      <c r="AS475" s="32"/>
      <c r="AT475" s="32"/>
      <c r="AU475" s="32"/>
      <c r="AV475" s="32"/>
    </row>
    <row r="476" spans="27:48" x14ac:dyDescent="0.2">
      <c r="AA476" s="32"/>
      <c r="AB476" s="32"/>
      <c r="AC476" s="32"/>
      <c r="AD476" s="32"/>
      <c r="AE476" s="32"/>
      <c r="AF476" s="32"/>
      <c r="AG476" s="32"/>
      <c r="AH476" s="32"/>
      <c r="AI476" s="32"/>
      <c r="AJ476" s="32"/>
      <c r="AK476" s="32"/>
      <c r="AL476" s="32"/>
      <c r="AM476" s="32"/>
      <c r="AN476" s="32"/>
      <c r="AO476" s="32"/>
      <c r="AP476" s="32"/>
      <c r="AQ476" s="32"/>
      <c r="AR476" s="32"/>
      <c r="AS476" s="32"/>
      <c r="AT476" s="32"/>
      <c r="AU476" s="32"/>
      <c r="AV476" s="32"/>
    </row>
    <row r="477" spans="27:48" x14ac:dyDescent="0.2"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  <c r="AO477" s="32"/>
      <c r="AP477" s="32"/>
      <c r="AQ477" s="32"/>
      <c r="AR477" s="32"/>
      <c r="AS477" s="32"/>
      <c r="AT477" s="32"/>
      <c r="AU477" s="32"/>
      <c r="AV477" s="32"/>
    </row>
    <row r="478" spans="27:48" x14ac:dyDescent="0.2">
      <c r="AA478" s="32"/>
      <c r="AB478" s="32"/>
      <c r="AC478" s="32"/>
      <c r="AD478" s="32"/>
      <c r="AE478" s="32"/>
      <c r="AF478" s="32"/>
      <c r="AG478" s="32"/>
      <c r="AH478" s="32"/>
      <c r="AI478" s="32"/>
      <c r="AJ478" s="32"/>
      <c r="AK478" s="32"/>
      <c r="AL478" s="32"/>
      <c r="AM478" s="32"/>
      <c r="AN478" s="32"/>
      <c r="AO478" s="32"/>
      <c r="AP478" s="32"/>
      <c r="AQ478" s="32"/>
      <c r="AR478" s="32"/>
      <c r="AS478" s="32"/>
      <c r="AT478" s="32"/>
      <c r="AU478" s="32"/>
      <c r="AV478" s="32"/>
    </row>
    <row r="479" spans="27:48" x14ac:dyDescent="0.2"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  <c r="AO479" s="32"/>
      <c r="AP479" s="32"/>
      <c r="AQ479" s="32"/>
      <c r="AR479" s="32"/>
      <c r="AS479" s="32"/>
      <c r="AT479" s="32"/>
      <c r="AU479" s="32"/>
      <c r="AV479" s="32"/>
    </row>
    <row r="480" spans="27:48" x14ac:dyDescent="0.2"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  <c r="AO480" s="32"/>
      <c r="AP480" s="32"/>
      <c r="AQ480" s="32"/>
      <c r="AR480" s="32"/>
      <c r="AS480" s="32"/>
      <c r="AT480" s="32"/>
      <c r="AU480" s="32"/>
      <c r="AV480" s="32"/>
    </row>
    <row r="481" spans="27:48" x14ac:dyDescent="0.2"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  <c r="AK481" s="32"/>
      <c r="AL481" s="32"/>
      <c r="AM481" s="32"/>
      <c r="AN481" s="32"/>
      <c r="AO481" s="32"/>
      <c r="AP481" s="32"/>
      <c r="AQ481" s="32"/>
      <c r="AR481" s="32"/>
      <c r="AS481" s="32"/>
      <c r="AT481" s="32"/>
      <c r="AU481" s="32"/>
      <c r="AV481" s="32"/>
    </row>
    <row r="482" spans="27:48" x14ac:dyDescent="0.2"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</row>
    <row r="483" spans="27:48" x14ac:dyDescent="0.2"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  <c r="AO483" s="32"/>
      <c r="AP483" s="32"/>
      <c r="AQ483" s="32"/>
      <c r="AR483" s="32"/>
      <c r="AS483" s="32"/>
      <c r="AT483" s="32"/>
      <c r="AU483" s="32"/>
      <c r="AV483" s="32"/>
    </row>
    <row r="484" spans="27:48" x14ac:dyDescent="0.2"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  <c r="AK484" s="32"/>
      <c r="AL484" s="32"/>
      <c r="AM484" s="32"/>
      <c r="AN484" s="32"/>
      <c r="AO484" s="32"/>
      <c r="AP484" s="32"/>
      <c r="AQ484" s="32"/>
      <c r="AR484" s="32"/>
      <c r="AS484" s="32"/>
      <c r="AT484" s="32"/>
      <c r="AU484" s="32"/>
      <c r="AV484" s="32"/>
    </row>
    <row r="485" spans="27:48" x14ac:dyDescent="0.2">
      <c r="AA485" s="32"/>
      <c r="AB485" s="32"/>
      <c r="AC485" s="32"/>
      <c r="AD485" s="32"/>
      <c r="AE485" s="32"/>
      <c r="AF485" s="32"/>
      <c r="AG485" s="32"/>
      <c r="AH485" s="32"/>
      <c r="AI485" s="32"/>
      <c r="AJ485" s="32"/>
      <c r="AK485" s="32"/>
      <c r="AL485" s="32"/>
      <c r="AM485" s="32"/>
      <c r="AN485" s="32"/>
      <c r="AO485" s="32"/>
      <c r="AP485" s="32"/>
      <c r="AQ485" s="32"/>
      <c r="AR485" s="32"/>
      <c r="AS485" s="32"/>
      <c r="AT485" s="32"/>
      <c r="AU485" s="32"/>
      <c r="AV485" s="32"/>
    </row>
    <row r="486" spans="27:48" x14ac:dyDescent="0.2">
      <c r="AA486" s="32"/>
      <c r="AB486" s="32"/>
      <c r="AC486" s="32"/>
      <c r="AD486" s="32"/>
      <c r="AE486" s="32"/>
      <c r="AF486" s="32"/>
      <c r="AG486" s="32"/>
      <c r="AH486" s="32"/>
      <c r="AI486" s="32"/>
      <c r="AJ486" s="32"/>
      <c r="AK486" s="32"/>
      <c r="AL486" s="32"/>
      <c r="AM486" s="32"/>
      <c r="AN486" s="32"/>
      <c r="AO486" s="32"/>
      <c r="AP486" s="32"/>
      <c r="AQ486" s="32"/>
      <c r="AR486" s="32"/>
      <c r="AS486" s="32"/>
      <c r="AT486" s="32"/>
      <c r="AU486" s="32"/>
      <c r="AV486" s="32"/>
    </row>
    <row r="487" spans="27:48" x14ac:dyDescent="0.2">
      <c r="AA487" s="32"/>
      <c r="AB487" s="32"/>
      <c r="AC487" s="32"/>
      <c r="AD487" s="32"/>
      <c r="AE487" s="32"/>
      <c r="AF487" s="32"/>
      <c r="AG487" s="32"/>
      <c r="AH487" s="32"/>
      <c r="AI487" s="32"/>
      <c r="AJ487" s="32"/>
      <c r="AK487" s="32"/>
      <c r="AL487" s="32"/>
      <c r="AM487" s="32"/>
      <c r="AN487" s="32"/>
      <c r="AO487" s="32"/>
      <c r="AP487" s="32"/>
      <c r="AQ487" s="32"/>
      <c r="AR487" s="32"/>
      <c r="AS487" s="32"/>
      <c r="AT487" s="32"/>
      <c r="AU487" s="32"/>
      <c r="AV487" s="32"/>
    </row>
    <row r="488" spans="27:48" x14ac:dyDescent="0.2">
      <c r="AA488" s="32"/>
      <c r="AB488" s="32"/>
      <c r="AC488" s="32"/>
      <c r="AD488" s="32"/>
      <c r="AE488" s="32"/>
      <c r="AF488" s="32"/>
      <c r="AG488" s="32"/>
      <c r="AH488" s="32"/>
      <c r="AI488" s="32"/>
      <c r="AJ488" s="32"/>
      <c r="AK488" s="32"/>
      <c r="AL488" s="32"/>
      <c r="AM488" s="32"/>
      <c r="AN488" s="32"/>
      <c r="AO488" s="32"/>
      <c r="AP488" s="32"/>
      <c r="AQ488" s="32"/>
      <c r="AR488" s="32"/>
      <c r="AS488" s="32"/>
      <c r="AT488" s="32"/>
      <c r="AU488" s="32"/>
      <c r="AV488" s="32"/>
    </row>
    <row r="489" spans="27:48" x14ac:dyDescent="0.2">
      <c r="AA489" s="32"/>
      <c r="AB489" s="32"/>
      <c r="AC489" s="32"/>
      <c r="AD489" s="32"/>
      <c r="AE489" s="32"/>
      <c r="AF489" s="32"/>
      <c r="AG489" s="32"/>
      <c r="AH489" s="32"/>
      <c r="AI489" s="32"/>
      <c r="AJ489" s="32"/>
      <c r="AK489" s="32"/>
      <c r="AL489" s="32"/>
      <c r="AM489" s="32"/>
      <c r="AN489" s="32"/>
      <c r="AO489" s="32"/>
      <c r="AP489" s="32"/>
      <c r="AQ489" s="32"/>
      <c r="AR489" s="32"/>
      <c r="AS489" s="32"/>
      <c r="AT489" s="32"/>
      <c r="AU489" s="32"/>
      <c r="AV489" s="32"/>
    </row>
    <row r="490" spans="27:48" x14ac:dyDescent="0.2">
      <c r="AA490" s="32"/>
      <c r="AB490" s="32"/>
      <c r="AC490" s="32"/>
      <c r="AD490" s="32"/>
      <c r="AE490" s="32"/>
      <c r="AF490" s="32"/>
      <c r="AG490" s="32"/>
      <c r="AH490" s="32"/>
      <c r="AI490" s="32"/>
      <c r="AJ490" s="32"/>
      <c r="AK490" s="32"/>
      <c r="AL490" s="32"/>
      <c r="AM490" s="32"/>
      <c r="AN490" s="32"/>
      <c r="AO490" s="32"/>
      <c r="AP490" s="32"/>
      <c r="AQ490" s="32"/>
      <c r="AR490" s="32"/>
      <c r="AS490" s="32"/>
      <c r="AT490" s="32"/>
      <c r="AU490" s="32"/>
      <c r="AV490" s="32"/>
    </row>
    <row r="491" spans="27:48" x14ac:dyDescent="0.2">
      <c r="AA491" s="32"/>
      <c r="AB491" s="32"/>
      <c r="AC491" s="32"/>
      <c r="AD491" s="32"/>
      <c r="AE491" s="32"/>
      <c r="AF491" s="32"/>
      <c r="AG491" s="32"/>
      <c r="AH491" s="32"/>
      <c r="AI491" s="32"/>
      <c r="AJ491" s="32"/>
      <c r="AK491" s="32"/>
      <c r="AL491" s="32"/>
      <c r="AM491" s="32"/>
      <c r="AN491" s="32"/>
      <c r="AO491" s="32"/>
      <c r="AP491" s="32"/>
      <c r="AQ491" s="32"/>
      <c r="AR491" s="32"/>
      <c r="AS491" s="32"/>
      <c r="AT491" s="32"/>
      <c r="AU491" s="32"/>
      <c r="AV491" s="32"/>
    </row>
    <row r="492" spans="27:48" x14ac:dyDescent="0.2">
      <c r="AA492" s="32"/>
      <c r="AB492" s="32"/>
      <c r="AC492" s="32"/>
      <c r="AD492" s="32"/>
      <c r="AE492" s="32"/>
      <c r="AF492" s="32"/>
      <c r="AG492" s="32"/>
      <c r="AH492" s="32"/>
      <c r="AI492" s="32"/>
      <c r="AJ492" s="32"/>
      <c r="AK492" s="32"/>
      <c r="AL492" s="32"/>
      <c r="AM492" s="32"/>
      <c r="AN492" s="32"/>
      <c r="AO492" s="32"/>
      <c r="AP492" s="32"/>
      <c r="AQ492" s="32"/>
      <c r="AR492" s="32"/>
      <c r="AS492" s="32"/>
      <c r="AT492" s="32"/>
      <c r="AU492" s="32"/>
      <c r="AV492" s="32"/>
    </row>
    <row r="493" spans="27:48" x14ac:dyDescent="0.2"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  <c r="AK493" s="32"/>
      <c r="AL493" s="32"/>
      <c r="AM493" s="32"/>
      <c r="AN493" s="32"/>
      <c r="AO493" s="32"/>
      <c r="AP493" s="32"/>
      <c r="AQ493" s="32"/>
      <c r="AR493" s="32"/>
      <c r="AS493" s="32"/>
      <c r="AT493" s="32"/>
      <c r="AU493" s="32"/>
      <c r="AV493" s="32"/>
    </row>
    <row r="494" spans="27:48" x14ac:dyDescent="0.2"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  <c r="AK494" s="32"/>
      <c r="AL494" s="32"/>
      <c r="AM494" s="32"/>
      <c r="AN494" s="32"/>
      <c r="AO494" s="32"/>
      <c r="AP494" s="32"/>
      <c r="AQ494" s="32"/>
      <c r="AR494" s="32"/>
      <c r="AS494" s="32"/>
      <c r="AT494" s="32"/>
      <c r="AU494" s="32"/>
      <c r="AV494" s="32"/>
    </row>
    <row r="495" spans="27:48" x14ac:dyDescent="0.2">
      <c r="AA495" s="32"/>
      <c r="AB495" s="32"/>
      <c r="AC495" s="32"/>
      <c r="AD495" s="32"/>
      <c r="AE495" s="32"/>
      <c r="AF495" s="32"/>
      <c r="AG495" s="32"/>
      <c r="AH495" s="32"/>
      <c r="AI495" s="32"/>
      <c r="AJ495" s="32"/>
      <c r="AK495" s="32"/>
      <c r="AL495" s="32"/>
      <c r="AM495" s="32"/>
      <c r="AN495" s="32"/>
      <c r="AO495" s="32"/>
      <c r="AP495" s="32"/>
      <c r="AQ495" s="32"/>
      <c r="AR495" s="32"/>
      <c r="AS495" s="32"/>
      <c r="AT495" s="32"/>
      <c r="AU495" s="32"/>
      <c r="AV495" s="32"/>
    </row>
    <row r="496" spans="27:48" x14ac:dyDescent="0.2"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  <c r="AO496" s="32"/>
      <c r="AP496" s="32"/>
      <c r="AQ496" s="32"/>
      <c r="AR496" s="32"/>
      <c r="AS496" s="32"/>
      <c r="AT496" s="32"/>
      <c r="AU496" s="32"/>
      <c r="AV496" s="32"/>
    </row>
    <row r="497" spans="27:48" x14ac:dyDescent="0.2"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  <c r="AK497" s="32"/>
      <c r="AL497" s="32"/>
      <c r="AM497" s="32"/>
      <c r="AN497" s="32"/>
      <c r="AO497" s="32"/>
      <c r="AP497" s="32"/>
      <c r="AQ497" s="32"/>
      <c r="AR497" s="32"/>
      <c r="AS497" s="32"/>
      <c r="AT497" s="32"/>
      <c r="AU497" s="32"/>
      <c r="AV497" s="32"/>
    </row>
    <row r="498" spans="27:48" x14ac:dyDescent="0.2"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  <c r="AO498" s="32"/>
      <c r="AP498" s="32"/>
      <c r="AQ498" s="32"/>
      <c r="AR498" s="32"/>
      <c r="AS498" s="32"/>
      <c r="AT498" s="32"/>
      <c r="AU498" s="32"/>
      <c r="AV498" s="32"/>
    </row>
    <row r="499" spans="27:48" x14ac:dyDescent="0.2">
      <c r="AA499" s="32"/>
      <c r="AB499" s="32"/>
      <c r="AC499" s="32"/>
      <c r="AD499" s="32"/>
      <c r="AE499" s="32"/>
      <c r="AF499" s="32"/>
      <c r="AG499" s="32"/>
      <c r="AH499" s="32"/>
      <c r="AI499" s="32"/>
      <c r="AJ499" s="32"/>
      <c r="AK499" s="32"/>
      <c r="AL499" s="32"/>
      <c r="AM499" s="32"/>
      <c r="AN499" s="32"/>
      <c r="AO499" s="32"/>
      <c r="AP499" s="32"/>
      <c r="AQ499" s="32"/>
      <c r="AR499" s="32"/>
      <c r="AS499" s="32"/>
      <c r="AT499" s="32"/>
      <c r="AU499" s="32"/>
      <c r="AV499" s="32"/>
    </row>
    <row r="500" spans="27:48" x14ac:dyDescent="0.2"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  <c r="AK500" s="32"/>
      <c r="AL500" s="32"/>
      <c r="AM500" s="32"/>
      <c r="AN500" s="32"/>
      <c r="AO500" s="32"/>
      <c r="AP500" s="32"/>
      <c r="AQ500" s="32"/>
      <c r="AR500" s="32"/>
      <c r="AS500" s="32"/>
      <c r="AT500" s="32"/>
      <c r="AU500" s="32"/>
      <c r="AV500" s="32"/>
    </row>
    <row r="501" spans="27:48" x14ac:dyDescent="0.2">
      <c r="AA501" s="32"/>
      <c r="AB501" s="32"/>
      <c r="AC501" s="32"/>
      <c r="AD501" s="32"/>
      <c r="AE501" s="32"/>
      <c r="AF501" s="32"/>
      <c r="AG501" s="32"/>
      <c r="AH501" s="32"/>
      <c r="AI501" s="32"/>
      <c r="AJ501" s="32"/>
      <c r="AK501" s="32"/>
      <c r="AL501" s="32"/>
      <c r="AM501" s="32"/>
      <c r="AN501" s="32"/>
      <c r="AO501" s="32"/>
      <c r="AP501" s="32"/>
      <c r="AQ501" s="32"/>
      <c r="AR501" s="32"/>
      <c r="AS501" s="32"/>
      <c r="AT501" s="32"/>
      <c r="AU501" s="32"/>
      <c r="AV501" s="32"/>
    </row>
    <row r="502" spans="27:48" x14ac:dyDescent="0.2">
      <c r="AA502" s="32"/>
      <c r="AB502" s="32"/>
      <c r="AC502" s="32"/>
      <c r="AD502" s="32"/>
      <c r="AE502" s="32"/>
      <c r="AF502" s="32"/>
      <c r="AG502" s="32"/>
      <c r="AH502" s="32"/>
      <c r="AI502" s="32"/>
      <c r="AJ502" s="32"/>
      <c r="AK502" s="32"/>
      <c r="AL502" s="32"/>
      <c r="AM502" s="32"/>
      <c r="AN502" s="32"/>
      <c r="AO502" s="32"/>
      <c r="AP502" s="32"/>
      <c r="AQ502" s="32"/>
      <c r="AR502" s="32"/>
      <c r="AS502" s="32"/>
      <c r="AT502" s="32"/>
      <c r="AU502" s="32"/>
      <c r="AV502" s="32"/>
    </row>
    <row r="503" spans="27:48" x14ac:dyDescent="0.2"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  <c r="AK503" s="32"/>
      <c r="AL503" s="32"/>
      <c r="AM503" s="32"/>
      <c r="AN503" s="32"/>
      <c r="AO503" s="32"/>
      <c r="AP503" s="32"/>
      <c r="AQ503" s="32"/>
      <c r="AR503" s="32"/>
      <c r="AS503" s="32"/>
      <c r="AT503" s="32"/>
      <c r="AU503" s="32"/>
      <c r="AV503" s="32"/>
    </row>
    <row r="504" spans="27:48" x14ac:dyDescent="0.2">
      <c r="AA504" s="32"/>
      <c r="AB504" s="32"/>
      <c r="AC504" s="32"/>
      <c r="AD504" s="32"/>
      <c r="AE504" s="32"/>
      <c r="AF504" s="32"/>
      <c r="AG504" s="32"/>
      <c r="AH504" s="32"/>
      <c r="AI504" s="32"/>
      <c r="AJ504" s="32"/>
      <c r="AK504" s="32"/>
      <c r="AL504" s="32"/>
      <c r="AM504" s="32"/>
      <c r="AN504" s="32"/>
      <c r="AO504" s="32"/>
      <c r="AP504" s="32"/>
      <c r="AQ504" s="32"/>
      <c r="AR504" s="32"/>
      <c r="AS504" s="32"/>
      <c r="AT504" s="32"/>
      <c r="AU504" s="32"/>
      <c r="AV504" s="32"/>
    </row>
    <row r="505" spans="27:48" x14ac:dyDescent="0.2">
      <c r="AA505" s="32"/>
      <c r="AB505" s="32"/>
      <c r="AC505" s="32"/>
      <c r="AD505" s="32"/>
      <c r="AE505" s="32"/>
      <c r="AF505" s="32"/>
      <c r="AG505" s="32"/>
      <c r="AH505" s="32"/>
      <c r="AI505" s="32"/>
      <c r="AJ505" s="32"/>
      <c r="AK505" s="32"/>
      <c r="AL505" s="32"/>
      <c r="AM505" s="32"/>
      <c r="AN505" s="32"/>
      <c r="AO505" s="32"/>
      <c r="AP505" s="32"/>
      <c r="AQ505" s="32"/>
      <c r="AR505" s="32"/>
      <c r="AS505" s="32"/>
      <c r="AT505" s="32"/>
      <c r="AU505" s="32"/>
      <c r="AV505" s="32"/>
    </row>
    <row r="506" spans="27:48" x14ac:dyDescent="0.2"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  <c r="AK506" s="32"/>
      <c r="AL506" s="32"/>
      <c r="AM506" s="32"/>
      <c r="AN506" s="32"/>
      <c r="AO506" s="32"/>
      <c r="AP506" s="32"/>
      <c r="AQ506" s="32"/>
      <c r="AR506" s="32"/>
      <c r="AS506" s="32"/>
      <c r="AT506" s="32"/>
      <c r="AU506" s="32"/>
      <c r="AV506" s="32"/>
    </row>
    <row r="507" spans="27:48" x14ac:dyDescent="0.2"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  <c r="AK507" s="32"/>
      <c r="AL507" s="32"/>
      <c r="AM507" s="32"/>
      <c r="AN507" s="32"/>
      <c r="AO507" s="32"/>
      <c r="AP507" s="32"/>
      <c r="AQ507" s="32"/>
      <c r="AR507" s="32"/>
      <c r="AS507" s="32"/>
      <c r="AT507" s="32"/>
      <c r="AU507" s="32"/>
      <c r="AV507" s="32"/>
    </row>
    <row r="508" spans="27:48" x14ac:dyDescent="0.2"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32"/>
      <c r="AP508" s="32"/>
      <c r="AQ508" s="32"/>
      <c r="AR508" s="32"/>
      <c r="AS508" s="32"/>
      <c r="AT508" s="32"/>
      <c r="AU508" s="32"/>
      <c r="AV508" s="32"/>
    </row>
    <row r="509" spans="27:48" x14ac:dyDescent="0.2"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  <c r="AO509" s="32"/>
      <c r="AP509" s="32"/>
      <c r="AQ509" s="32"/>
      <c r="AR509" s="32"/>
      <c r="AS509" s="32"/>
      <c r="AT509" s="32"/>
      <c r="AU509" s="32"/>
      <c r="AV509" s="32"/>
    </row>
    <row r="510" spans="27:48" x14ac:dyDescent="0.2"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  <c r="AO510" s="32"/>
      <c r="AP510" s="32"/>
      <c r="AQ510" s="32"/>
      <c r="AR510" s="32"/>
      <c r="AS510" s="32"/>
      <c r="AT510" s="32"/>
      <c r="AU510" s="32"/>
      <c r="AV510" s="32"/>
    </row>
    <row r="511" spans="27:48" x14ac:dyDescent="0.2"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  <c r="AO511" s="32"/>
      <c r="AP511" s="32"/>
      <c r="AQ511" s="32"/>
      <c r="AR511" s="32"/>
      <c r="AS511" s="32"/>
      <c r="AT511" s="32"/>
      <c r="AU511" s="32"/>
      <c r="AV511" s="32"/>
    </row>
    <row r="512" spans="27:48" x14ac:dyDescent="0.2"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  <c r="AK512" s="32"/>
      <c r="AL512" s="32"/>
      <c r="AM512" s="32"/>
      <c r="AN512" s="32"/>
      <c r="AO512" s="32"/>
      <c r="AP512" s="32"/>
      <c r="AQ512" s="32"/>
      <c r="AR512" s="32"/>
      <c r="AS512" s="32"/>
      <c r="AT512" s="32"/>
      <c r="AU512" s="32"/>
      <c r="AV512" s="32"/>
    </row>
    <row r="513" spans="27:48" x14ac:dyDescent="0.2"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  <c r="AO513" s="32"/>
      <c r="AP513" s="32"/>
      <c r="AQ513" s="32"/>
      <c r="AR513" s="32"/>
      <c r="AS513" s="32"/>
      <c r="AT513" s="32"/>
      <c r="AU513" s="32"/>
      <c r="AV513" s="32"/>
    </row>
    <row r="514" spans="27:48" x14ac:dyDescent="0.2"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  <c r="AK514" s="32"/>
      <c r="AL514" s="32"/>
      <c r="AM514" s="32"/>
      <c r="AN514" s="32"/>
      <c r="AO514" s="32"/>
      <c r="AP514" s="32"/>
      <c r="AQ514" s="32"/>
      <c r="AR514" s="32"/>
      <c r="AS514" s="32"/>
      <c r="AT514" s="32"/>
      <c r="AU514" s="32"/>
      <c r="AV514" s="32"/>
    </row>
    <row r="515" spans="27:48" x14ac:dyDescent="0.2"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</row>
    <row r="516" spans="27:48" x14ac:dyDescent="0.2"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  <c r="AO516" s="32"/>
      <c r="AP516" s="32"/>
      <c r="AQ516" s="32"/>
      <c r="AR516" s="32"/>
      <c r="AS516" s="32"/>
      <c r="AT516" s="32"/>
      <c r="AU516" s="32"/>
      <c r="AV516" s="32"/>
    </row>
    <row r="517" spans="27:48" x14ac:dyDescent="0.2"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  <c r="AP517" s="32"/>
      <c r="AQ517" s="32"/>
      <c r="AR517" s="32"/>
      <c r="AS517" s="32"/>
      <c r="AT517" s="32"/>
      <c r="AU517" s="32"/>
      <c r="AV517" s="32"/>
    </row>
    <row r="518" spans="27:48" x14ac:dyDescent="0.2"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  <c r="AO518" s="32"/>
      <c r="AP518" s="32"/>
      <c r="AQ518" s="32"/>
      <c r="AR518" s="32"/>
      <c r="AS518" s="32"/>
      <c r="AT518" s="32"/>
      <c r="AU518" s="32"/>
      <c r="AV518" s="32"/>
    </row>
    <row r="519" spans="27:48" x14ac:dyDescent="0.2"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  <c r="AO519" s="32"/>
      <c r="AP519" s="32"/>
      <c r="AQ519" s="32"/>
      <c r="AR519" s="32"/>
      <c r="AS519" s="32"/>
      <c r="AT519" s="32"/>
      <c r="AU519" s="32"/>
      <c r="AV519" s="32"/>
    </row>
    <row r="520" spans="27:48" x14ac:dyDescent="0.2"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32"/>
      <c r="AP520" s="32"/>
      <c r="AQ520" s="32"/>
      <c r="AR520" s="32"/>
      <c r="AS520" s="32"/>
      <c r="AT520" s="32"/>
      <c r="AU520" s="32"/>
      <c r="AV520" s="32"/>
    </row>
    <row r="521" spans="27:48" x14ac:dyDescent="0.2"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  <c r="AP521" s="32"/>
      <c r="AQ521" s="32"/>
      <c r="AR521" s="32"/>
      <c r="AS521" s="32"/>
      <c r="AT521" s="32"/>
      <c r="AU521" s="32"/>
      <c r="AV521" s="32"/>
    </row>
    <row r="522" spans="27:48" x14ac:dyDescent="0.2"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  <c r="AK522" s="32"/>
      <c r="AL522" s="32"/>
      <c r="AM522" s="32"/>
      <c r="AN522" s="32"/>
      <c r="AO522" s="32"/>
      <c r="AP522" s="32"/>
      <c r="AQ522" s="32"/>
      <c r="AR522" s="32"/>
      <c r="AS522" s="32"/>
      <c r="AT522" s="32"/>
      <c r="AU522" s="32"/>
      <c r="AV522" s="32"/>
    </row>
    <row r="523" spans="27:48" x14ac:dyDescent="0.2"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  <c r="AP523" s="32"/>
      <c r="AQ523" s="32"/>
      <c r="AR523" s="32"/>
      <c r="AS523" s="32"/>
      <c r="AT523" s="32"/>
      <c r="AU523" s="32"/>
      <c r="AV523" s="32"/>
    </row>
    <row r="524" spans="27:48" x14ac:dyDescent="0.2"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  <c r="AK524" s="32"/>
      <c r="AL524" s="32"/>
      <c r="AM524" s="32"/>
      <c r="AN524" s="32"/>
      <c r="AO524" s="32"/>
      <c r="AP524" s="32"/>
      <c r="AQ524" s="32"/>
      <c r="AR524" s="32"/>
      <c r="AS524" s="32"/>
      <c r="AT524" s="32"/>
      <c r="AU524" s="32"/>
      <c r="AV524" s="32"/>
    </row>
    <row r="525" spans="27:48" x14ac:dyDescent="0.2"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  <c r="AO525" s="32"/>
      <c r="AP525" s="32"/>
      <c r="AQ525" s="32"/>
      <c r="AR525" s="32"/>
      <c r="AS525" s="32"/>
      <c r="AT525" s="32"/>
      <c r="AU525" s="32"/>
      <c r="AV525" s="32"/>
    </row>
    <row r="526" spans="27:48" x14ac:dyDescent="0.2"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</row>
    <row r="527" spans="27:48" x14ac:dyDescent="0.2"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</row>
    <row r="528" spans="27:48" x14ac:dyDescent="0.2"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  <c r="AO528" s="32"/>
      <c r="AP528" s="32"/>
      <c r="AQ528" s="32"/>
      <c r="AR528" s="32"/>
      <c r="AS528" s="32"/>
      <c r="AT528" s="32"/>
      <c r="AU528" s="32"/>
      <c r="AV528" s="32"/>
    </row>
    <row r="529" spans="27:48" x14ac:dyDescent="0.2"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32"/>
      <c r="AP529" s="32"/>
      <c r="AQ529" s="32"/>
      <c r="AR529" s="32"/>
      <c r="AS529" s="32"/>
      <c r="AT529" s="32"/>
      <c r="AU529" s="32"/>
      <c r="AV529" s="32"/>
    </row>
    <row r="530" spans="27:48" x14ac:dyDescent="0.2"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  <c r="AO530" s="32"/>
      <c r="AP530" s="32"/>
      <c r="AQ530" s="32"/>
      <c r="AR530" s="32"/>
      <c r="AS530" s="32"/>
      <c r="AT530" s="32"/>
      <c r="AU530" s="32"/>
      <c r="AV530" s="32"/>
    </row>
    <row r="531" spans="27:48" x14ac:dyDescent="0.2"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  <c r="AK531" s="32"/>
      <c r="AL531" s="32"/>
      <c r="AM531" s="32"/>
      <c r="AN531" s="32"/>
      <c r="AO531" s="32"/>
      <c r="AP531" s="32"/>
      <c r="AQ531" s="32"/>
      <c r="AR531" s="32"/>
      <c r="AS531" s="32"/>
      <c r="AT531" s="32"/>
      <c r="AU531" s="32"/>
      <c r="AV531" s="32"/>
    </row>
    <row r="532" spans="27:48" x14ac:dyDescent="0.2"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  <c r="AP532" s="32"/>
      <c r="AQ532" s="32"/>
      <c r="AR532" s="32"/>
      <c r="AS532" s="32"/>
      <c r="AT532" s="32"/>
      <c r="AU532" s="32"/>
      <c r="AV532" s="32"/>
    </row>
    <row r="533" spans="27:48" x14ac:dyDescent="0.2"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  <c r="AO533" s="32"/>
      <c r="AP533" s="32"/>
      <c r="AQ533" s="32"/>
      <c r="AR533" s="32"/>
      <c r="AS533" s="32"/>
      <c r="AT533" s="32"/>
      <c r="AU533" s="32"/>
      <c r="AV533" s="32"/>
    </row>
    <row r="534" spans="27:48" x14ac:dyDescent="0.2"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</row>
    <row r="535" spans="27:48" x14ac:dyDescent="0.2"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  <c r="AO535" s="32"/>
      <c r="AP535" s="32"/>
      <c r="AQ535" s="32"/>
      <c r="AR535" s="32"/>
      <c r="AS535" s="32"/>
      <c r="AT535" s="32"/>
      <c r="AU535" s="32"/>
      <c r="AV535" s="32"/>
    </row>
    <row r="536" spans="27:48" x14ac:dyDescent="0.2"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  <c r="AK536" s="32"/>
      <c r="AL536" s="32"/>
      <c r="AM536" s="32"/>
      <c r="AN536" s="32"/>
      <c r="AO536" s="32"/>
      <c r="AP536" s="32"/>
      <c r="AQ536" s="32"/>
      <c r="AR536" s="32"/>
      <c r="AS536" s="32"/>
      <c r="AT536" s="32"/>
      <c r="AU536" s="32"/>
      <c r="AV536" s="32"/>
    </row>
    <row r="537" spans="27:48" x14ac:dyDescent="0.2"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  <c r="AO537" s="32"/>
      <c r="AP537" s="32"/>
      <c r="AQ537" s="32"/>
      <c r="AR537" s="32"/>
      <c r="AS537" s="32"/>
      <c r="AT537" s="32"/>
      <c r="AU537" s="32"/>
      <c r="AV537" s="32"/>
    </row>
    <row r="538" spans="27:48" x14ac:dyDescent="0.2"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  <c r="AO538" s="32"/>
      <c r="AP538" s="32"/>
      <c r="AQ538" s="32"/>
      <c r="AR538" s="32"/>
      <c r="AS538" s="32"/>
      <c r="AT538" s="32"/>
      <c r="AU538" s="32"/>
      <c r="AV538" s="32"/>
    </row>
    <row r="539" spans="27:48" x14ac:dyDescent="0.2"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  <c r="AK539" s="32"/>
      <c r="AL539" s="32"/>
      <c r="AM539" s="32"/>
      <c r="AN539" s="32"/>
      <c r="AO539" s="32"/>
      <c r="AP539" s="32"/>
      <c r="AQ539" s="32"/>
      <c r="AR539" s="32"/>
      <c r="AS539" s="32"/>
      <c r="AT539" s="32"/>
      <c r="AU539" s="32"/>
      <c r="AV539" s="32"/>
    </row>
    <row r="540" spans="27:48" x14ac:dyDescent="0.2"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</row>
    <row r="541" spans="27:48" x14ac:dyDescent="0.2"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</row>
    <row r="542" spans="27:48" x14ac:dyDescent="0.2"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  <c r="AO542" s="32"/>
      <c r="AP542" s="32"/>
      <c r="AQ542" s="32"/>
      <c r="AR542" s="32"/>
      <c r="AS542" s="32"/>
      <c r="AT542" s="32"/>
      <c r="AU542" s="32"/>
      <c r="AV542" s="32"/>
    </row>
    <row r="543" spans="27:48" x14ac:dyDescent="0.2"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  <c r="AP543" s="32"/>
      <c r="AQ543" s="32"/>
      <c r="AR543" s="32"/>
      <c r="AS543" s="32"/>
      <c r="AT543" s="32"/>
      <c r="AU543" s="32"/>
      <c r="AV543" s="32"/>
    </row>
    <row r="544" spans="27:48" x14ac:dyDescent="0.2"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</row>
    <row r="545" spans="27:48" x14ac:dyDescent="0.2"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</row>
    <row r="546" spans="27:48" x14ac:dyDescent="0.2"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</row>
    <row r="547" spans="27:48" x14ac:dyDescent="0.2"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</row>
    <row r="548" spans="27:48" x14ac:dyDescent="0.2"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  <c r="AO548" s="32"/>
      <c r="AP548" s="32"/>
      <c r="AQ548" s="32"/>
      <c r="AR548" s="32"/>
      <c r="AS548" s="32"/>
      <c r="AT548" s="32"/>
      <c r="AU548" s="32"/>
      <c r="AV548" s="32"/>
    </row>
    <row r="549" spans="27:48" x14ac:dyDescent="0.2"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</row>
    <row r="550" spans="27:48" x14ac:dyDescent="0.2"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</row>
    <row r="551" spans="27:48" x14ac:dyDescent="0.2"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  <c r="AR551" s="32"/>
      <c r="AS551" s="32"/>
      <c r="AT551" s="32"/>
      <c r="AU551" s="32"/>
      <c r="AV551" s="32"/>
    </row>
    <row r="552" spans="27:48" x14ac:dyDescent="0.2"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  <c r="AR552" s="32"/>
      <c r="AS552" s="32"/>
      <c r="AT552" s="32"/>
      <c r="AU552" s="32"/>
      <c r="AV552" s="32"/>
    </row>
  </sheetData>
  <sheetProtection algorithmName="SHA-512" hashValue="2VJm/QsXqQwdwz7uZUL6YkrCNY45twjPQw3fS6lXXmjqcwVqhRWVrbZX1NkkyMxEzIWiNEYAr339q82AFTQdBg==" saltValue="dWuEuvTrM5l46cXdPKKDlw==" spinCount="100000" sheet="1" objects="1" scenarios="1"/>
  <mergeCells count="5">
    <mergeCell ref="E7:P7"/>
    <mergeCell ref="B7:D7"/>
    <mergeCell ref="C3:D3"/>
    <mergeCell ref="C4:J4"/>
    <mergeCell ref="C5:D5"/>
  </mergeCells>
  <phoneticPr fontId="2" type="noConversion"/>
  <printOptions horizontalCentered="1"/>
  <pageMargins left="0.75" right="0.75" top="0.39370078740157483" bottom="0.35433070866141736" header="0" footer="0"/>
  <pageSetup paperSize="9" scale="70" orientation="landscape" r:id="rId1"/>
  <headerFooter alignWithMargins="0"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10C2-4C5D-460D-955E-A91C1C8E4D39}">
  <dimension ref="A1:AZ76"/>
  <sheetViews>
    <sheetView showGridLines="0" showRowColHeaders="0" workbookViewId="0">
      <selection activeCell="U21" sqref="U21"/>
    </sheetView>
  </sheetViews>
  <sheetFormatPr defaultColWidth="9.140625" defaultRowHeight="12.75" x14ac:dyDescent="0.2"/>
  <cols>
    <col min="1" max="1" width="17.140625" style="6" customWidth="1"/>
    <col min="2" max="2" width="50.85546875" style="6" customWidth="1"/>
    <col min="3" max="4" width="7" style="6" customWidth="1"/>
    <col min="5" max="5" width="13.28515625" style="8" customWidth="1"/>
    <col min="6" max="10" width="5.42578125" style="6" customWidth="1"/>
    <col min="11" max="11" width="13.42578125" style="6" customWidth="1"/>
    <col min="12" max="17" width="13.42578125" style="8" customWidth="1"/>
    <col min="18" max="18" width="0.140625" style="41" customWidth="1"/>
    <col min="19" max="21" width="9.42578125" style="32" customWidth="1"/>
    <col min="22" max="22" width="10.85546875" style="32" customWidth="1"/>
    <col min="23" max="26" width="9.140625" style="32"/>
    <col min="27" max="27" width="9.28515625" style="68" hidden="1" customWidth="1"/>
    <col min="28" max="28" width="21.5703125" style="6" hidden="1" customWidth="1"/>
    <col min="29" max="29" width="12.85546875" style="6" hidden="1" customWidth="1"/>
    <col min="30" max="31" width="12.7109375" style="6" hidden="1" customWidth="1"/>
    <col min="32" max="32" width="13.42578125" style="64" hidden="1" customWidth="1"/>
    <col min="33" max="33" width="13.42578125" style="6" hidden="1" customWidth="1"/>
    <col min="34" max="37" width="13.7109375" style="6" hidden="1" customWidth="1"/>
    <col min="38" max="38" width="9.140625" style="6" hidden="1" customWidth="1"/>
    <col min="39" max="39" width="19.7109375" style="6" hidden="1" customWidth="1"/>
    <col min="40" max="40" width="31.42578125" style="6" hidden="1" customWidth="1"/>
    <col min="41" max="41" width="9.140625" style="6" hidden="1" customWidth="1"/>
    <col min="42" max="42" width="18.85546875" style="6" hidden="1" customWidth="1"/>
    <col min="43" max="43" width="9.85546875" style="6" hidden="1" customWidth="1"/>
    <col min="44" max="44" width="17.5703125" style="6" hidden="1" customWidth="1"/>
    <col min="45" max="45" width="11.7109375" style="6" hidden="1" customWidth="1"/>
    <col min="46" max="46" width="16" style="6" hidden="1" customWidth="1"/>
    <col min="47" max="52" width="9.140625" style="6" hidden="1" customWidth="1"/>
    <col min="53" max="16384" width="9.140625" style="6"/>
  </cols>
  <sheetData>
    <row r="1" spans="1:52" ht="15.75" x14ac:dyDescent="0.2">
      <c r="A1" s="32"/>
      <c r="B1" s="44" t="str">
        <f ca="1">INDIRECT( "'" &amp; $AC$2 &amp; "'!B1") &amp; " za obdobje " &amp; "1-6"</f>
        <v>Priloga 2: šestmesečno izplačilo redne delovne uspešnosti za obdobje 1-6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4"/>
      <c r="S1" s="164"/>
      <c r="AA1" s="330" t="s">
        <v>109</v>
      </c>
      <c r="AB1" s="331"/>
      <c r="AC1" s="331"/>
      <c r="AD1" s="331"/>
      <c r="AE1" s="332"/>
      <c r="AF1" s="165"/>
      <c r="AG1" s="333" t="s">
        <v>108</v>
      </c>
      <c r="AH1" s="334"/>
      <c r="AI1" s="334"/>
      <c r="AJ1" s="334"/>
      <c r="AK1" s="335"/>
      <c r="AM1" s="58" t="s">
        <v>32</v>
      </c>
      <c r="AN1" s="59" t="str">
        <f ca="1">RIGHT(CELL("filename",A1),LEN(CELL("filename",A1))-FIND("]",CELL("filename",A1)))</f>
        <v>1-6</v>
      </c>
      <c r="AO1" s="59" t="s">
        <v>32</v>
      </c>
      <c r="AP1" s="59" t="s">
        <v>104</v>
      </c>
      <c r="AQ1" s="59" t="s">
        <v>73</v>
      </c>
      <c r="AR1" s="59" t="s">
        <v>102</v>
      </c>
      <c r="AS1" s="59" t="s">
        <v>103</v>
      </c>
      <c r="AT1" s="59" t="s">
        <v>102</v>
      </c>
    </row>
    <row r="2" spans="1:52" ht="15.75" x14ac:dyDescent="0.2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4"/>
      <c r="S2" s="166"/>
      <c r="AA2" s="339" t="s">
        <v>46</v>
      </c>
      <c r="AB2" s="340"/>
      <c r="AC2" s="341" t="s">
        <v>46</v>
      </c>
      <c r="AD2" s="342"/>
      <c r="AE2" s="343"/>
      <c r="AF2" s="165"/>
      <c r="AG2" s="336"/>
      <c r="AH2" s="337"/>
      <c r="AI2" s="337"/>
      <c r="AJ2" s="337"/>
      <c r="AK2" s="338"/>
      <c r="AM2" s="155" t="s">
        <v>104</v>
      </c>
      <c r="AN2" s="59" t="e">
        <f ca="1">VLOOKUP(AN1,AO2:AP19,2,FALSE)</f>
        <v>#N/A</v>
      </c>
      <c r="AO2" s="60" t="s">
        <v>101</v>
      </c>
      <c r="AP2" s="60"/>
      <c r="AQ2" s="61">
        <f t="shared" ref="AQ2:AQ13" ca="1" si="0">MAX($AR$2:$AR$13)</f>
        <v>12</v>
      </c>
      <c r="AR2" s="1">
        <f t="shared" ref="AR2:AR19" ca="1" si="1">ROW(INDIRECT(CELL("address",AO2)))-ROW(INDIRECT(AS2))+1</f>
        <v>1</v>
      </c>
      <c r="AS2" s="1" t="str">
        <f t="shared" ref="AS2:AS13" ca="1" si="2">CELL("address",$AO$2)</f>
        <v>$AO$2</v>
      </c>
      <c r="AT2" s="10" t="s">
        <v>70</v>
      </c>
      <c r="AZ2" s="9"/>
    </row>
    <row r="3" spans="1:52" x14ac:dyDescent="0.2">
      <c r="A3" s="32"/>
      <c r="B3" s="344" t="str">
        <f ca="1">INDIRECT( "'" &amp; $AC$2 &amp; "'!B3")</f>
        <v>Šifra proračunskega uporabnika:</v>
      </c>
      <c r="C3" s="345"/>
      <c r="D3" s="262" t="str">
        <f>+IF(LEN('OSNOVNA PLAČA'!D3)&gt;0,'OSNOVNA PLAČA'!D3,"")</f>
        <v xml:space="preserve">šifra </v>
      </c>
      <c r="E3" s="262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6"/>
      <c r="AA3" s="62" t="s">
        <v>74</v>
      </c>
      <c r="AB3" s="63"/>
      <c r="AC3" s="341" t="s">
        <v>74</v>
      </c>
      <c r="AD3" s="342"/>
      <c r="AE3" s="343"/>
      <c r="AG3" s="65" t="s">
        <v>106</v>
      </c>
      <c r="AH3" s="66" t="s">
        <v>112</v>
      </c>
      <c r="AK3" s="67"/>
      <c r="AM3" s="58" t="s">
        <v>102</v>
      </c>
      <c r="AN3" s="59" t="e">
        <f ca="1">VLOOKUP(AN1,AO2:AR19,4,FALSE)</f>
        <v>#N/A</v>
      </c>
      <c r="AO3" s="60" t="s">
        <v>35</v>
      </c>
      <c r="AP3" s="60" t="str">
        <f t="shared" ref="AP3:AP19" si="3">+AO2</f>
        <v>11</v>
      </c>
      <c r="AQ3" s="61">
        <f t="shared" ca="1" si="0"/>
        <v>12</v>
      </c>
      <c r="AR3" s="1">
        <f t="shared" ca="1" si="1"/>
        <v>2</v>
      </c>
      <c r="AS3" s="1" t="str">
        <f t="shared" ca="1" si="2"/>
        <v>$AO$2</v>
      </c>
      <c r="AT3" s="10" t="s">
        <v>71</v>
      </c>
      <c r="AZ3" s="9"/>
    </row>
    <row r="4" spans="1:52" x14ac:dyDescent="0.2">
      <c r="A4" s="32"/>
      <c r="B4" s="344" t="str">
        <f ca="1">INDIRECT( "'" &amp; $AC$2 &amp; "'!B4")</f>
        <v>Organizacijska enota:</v>
      </c>
      <c r="C4" s="344"/>
      <c r="D4" s="346" t="str">
        <f>+IF(LEN('OSNOVNA PLAČA'!D4)&gt;0,'OSNOVNA PLAČA'!D4,"")</f>
        <v xml:space="preserve">enota </v>
      </c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8"/>
      <c r="S4" s="41"/>
      <c r="AG4" s="58" t="s">
        <v>105</v>
      </c>
      <c r="AH4" s="30">
        <v>6</v>
      </c>
      <c r="AK4" s="67"/>
      <c r="AM4" s="58" t="s">
        <v>73</v>
      </c>
      <c r="AN4" s="59" t="e">
        <f ca="1">VLOOKUP(AN1,AO2:AQ19,3,FALSE)</f>
        <v>#N/A</v>
      </c>
      <c r="AO4" s="60" t="s">
        <v>91</v>
      </c>
      <c r="AP4" s="60" t="str">
        <f t="shared" si="3"/>
        <v>12</v>
      </c>
      <c r="AQ4" s="61">
        <f t="shared" ca="1" si="0"/>
        <v>12</v>
      </c>
      <c r="AR4" s="1">
        <f t="shared" ca="1" si="1"/>
        <v>3</v>
      </c>
      <c r="AS4" s="1" t="str">
        <f t="shared" ca="1" si="2"/>
        <v>$AO$2</v>
      </c>
      <c r="AT4" s="10" t="s">
        <v>60</v>
      </c>
    </row>
    <row r="5" spans="1:52" x14ac:dyDescent="0.2">
      <c r="A5" s="32"/>
      <c r="B5" s="167" t="str">
        <f ca="1">INDIRECT( "'" &amp; $AC$2 &amp; "'!B5")</f>
        <v>Leto:</v>
      </c>
      <c r="C5" s="167"/>
      <c r="D5" s="349">
        <f>+IF(LEN('OSNOVNA PLAČA'!D5)&gt;0,'OSNOVNA PLAČA'!D5,"")</f>
        <v>2024</v>
      </c>
      <c r="E5" s="34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AG5" s="58" t="s">
        <v>107</v>
      </c>
      <c r="AH5" s="30">
        <v>29</v>
      </c>
      <c r="AI5" s="350" t="str">
        <f>+$AC$2</f>
        <v>OSNOVNA PLAČA</v>
      </c>
      <c r="AJ5" s="351"/>
      <c r="AK5" s="352"/>
      <c r="AM5" s="58" t="s">
        <v>102</v>
      </c>
      <c r="AN5" s="59" t="e">
        <f ca="1">VLOOKUP(AN1,AO2:AT19,6,FALSE)</f>
        <v>#N/A</v>
      </c>
      <c r="AO5" s="60" t="s">
        <v>92</v>
      </c>
      <c r="AP5" s="60" t="str">
        <f t="shared" si="3"/>
        <v>1</v>
      </c>
      <c r="AQ5" s="61">
        <f t="shared" ca="1" si="0"/>
        <v>12</v>
      </c>
      <c r="AR5" s="1">
        <f t="shared" ca="1" si="1"/>
        <v>4</v>
      </c>
      <c r="AS5" s="1" t="str">
        <f t="shared" ca="1" si="2"/>
        <v>$AO$2</v>
      </c>
      <c r="AT5" s="10" t="s">
        <v>61</v>
      </c>
    </row>
    <row r="6" spans="1:52" x14ac:dyDescent="0.2">
      <c r="B6" s="17"/>
      <c r="C6" s="17"/>
      <c r="D6" s="8"/>
      <c r="E6" s="6"/>
      <c r="AG6" s="58" t="s">
        <v>107</v>
      </c>
      <c r="AH6" s="30">
        <v>29</v>
      </c>
      <c r="AI6" s="353" t="str">
        <f>+$AC$3</f>
        <v>OBRAČUNANA OSNOVNA PLAČA</v>
      </c>
      <c r="AJ6" s="353"/>
      <c r="AK6" s="353"/>
      <c r="AM6" s="58" t="s">
        <v>125</v>
      </c>
      <c r="AN6" s="59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60" t="s">
        <v>93</v>
      </c>
      <c r="AP6" s="60" t="str">
        <f t="shared" si="3"/>
        <v>2</v>
      </c>
      <c r="AQ6" s="61">
        <f t="shared" ca="1" si="0"/>
        <v>12</v>
      </c>
      <c r="AR6" s="1">
        <f t="shared" ca="1" si="1"/>
        <v>5</v>
      </c>
      <c r="AS6" s="1" t="str">
        <f t="shared" ca="1" si="2"/>
        <v>$AO$2</v>
      </c>
      <c r="AT6" s="10" t="s">
        <v>62</v>
      </c>
    </row>
    <row r="7" spans="1:52" x14ac:dyDescent="0.2">
      <c r="B7" s="305" t="s">
        <v>9</v>
      </c>
      <c r="C7" s="328"/>
      <c r="D7" s="329"/>
      <c r="E7" s="308"/>
      <c r="AM7" s="58" t="s">
        <v>58</v>
      </c>
      <c r="AN7" s="59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60" t="s">
        <v>94</v>
      </c>
      <c r="AP7" s="60" t="str">
        <f t="shared" si="3"/>
        <v>3</v>
      </c>
      <c r="AQ7" s="61">
        <f t="shared" ca="1" si="0"/>
        <v>12</v>
      </c>
      <c r="AR7" s="1">
        <f t="shared" ca="1" si="1"/>
        <v>6</v>
      </c>
      <c r="AS7" s="1" t="str">
        <f t="shared" ca="1" si="2"/>
        <v>$AO$2</v>
      </c>
      <c r="AT7" s="10" t="s">
        <v>63</v>
      </c>
      <c r="AX7" s="9"/>
      <c r="AY7" s="9"/>
      <c r="AZ7" s="9"/>
    </row>
    <row r="8" spans="1:52" x14ac:dyDescent="0.2">
      <c r="B8" s="305" t="s">
        <v>10</v>
      </c>
      <c r="C8" s="305"/>
      <c r="D8" s="306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7"/>
      <c r="P8" s="307"/>
      <c r="Q8" s="308"/>
      <c r="S8" s="41"/>
      <c r="AO8" s="60" t="s">
        <v>95</v>
      </c>
      <c r="AP8" s="60" t="str">
        <f t="shared" si="3"/>
        <v>4</v>
      </c>
      <c r="AQ8" s="61">
        <f t="shared" ca="1" si="0"/>
        <v>12</v>
      </c>
      <c r="AR8" s="1">
        <f t="shared" ca="1" si="1"/>
        <v>7</v>
      </c>
      <c r="AS8" s="1" t="str">
        <f t="shared" ca="1" si="2"/>
        <v>$AO$2</v>
      </c>
      <c r="AT8" s="10" t="s">
        <v>64</v>
      </c>
      <c r="AX8" s="9"/>
      <c r="AY8" s="9"/>
      <c r="AZ8" s="9"/>
    </row>
    <row r="9" spans="1:52" ht="16.5" thickBot="1" x14ac:dyDescent="0.25">
      <c r="B9" s="7"/>
      <c r="AO9" s="60" t="s">
        <v>96</v>
      </c>
      <c r="AP9" s="60" t="str">
        <f t="shared" si="3"/>
        <v>5</v>
      </c>
      <c r="AQ9" s="61">
        <f t="shared" ca="1" si="0"/>
        <v>12</v>
      </c>
      <c r="AR9" s="1">
        <f t="shared" ca="1" si="1"/>
        <v>8</v>
      </c>
      <c r="AS9" s="1" t="str">
        <f t="shared" ca="1" si="2"/>
        <v>$AO$2</v>
      </c>
      <c r="AT9" s="10" t="s">
        <v>65</v>
      </c>
      <c r="AX9" s="9"/>
      <c r="AY9" s="9"/>
      <c r="AZ9" s="9"/>
    </row>
    <row r="10" spans="1:52" ht="15.75" customHeight="1" thickBot="1" x14ac:dyDescent="0.25">
      <c r="B10" s="309" t="s">
        <v>0</v>
      </c>
      <c r="C10" s="310"/>
      <c r="D10" s="310"/>
      <c r="E10" s="310"/>
      <c r="F10" s="310"/>
      <c r="G10" s="310"/>
      <c r="H10" s="310"/>
      <c r="I10" s="310"/>
      <c r="J10" s="310"/>
      <c r="K10" s="311"/>
      <c r="L10" s="312" t="s">
        <v>1</v>
      </c>
      <c r="M10" s="313"/>
      <c r="N10" s="313"/>
      <c r="O10" s="313"/>
      <c r="P10" s="313"/>
      <c r="Q10" s="313"/>
      <c r="R10" s="169"/>
      <c r="S10" s="170"/>
      <c r="AO10" s="60" t="s">
        <v>97</v>
      </c>
      <c r="AP10" s="60" t="str">
        <f t="shared" si="3"/>
        <v>6</v>
      </c>
      <c r="AQ10" s="61">
        <f t="shared" ca="1" si="0"/>
        <v>12</v>
      </c>
      <c r="AR10" s="1">
        <f t="shared" ca="1" si="1"/>
        <v>9</v>
      </c>
      <c r="AS10" s="1" t="str">
        <f t="shared" ca="1" si="2"/>
        <v>$AO$2</v>
      </c>
      <c r="AT10" s="10" t="s">
        <v>66</v>
      </c>
      <c r="AX10" s="9"/>
      <c r="AY10" s="9"/>
      <c r="AZ10" s="9"/>
    </row>
    <row r="11" spans="1:52" ht="13.5" thickBot="1" x14ac:dyDescent="0.25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14" t="s">
        <v>34</v>
      </c>
      <c r="AC11" s="314"/>
      <c r="AF11" s="6"/>
      <c r="AO11" s="60" t="s">
        <v>98</v>
      </c>
      <c r="AP11" s="60" t="str">
        <f t="shared" si="3"/>
        <v>7</v>
      </c>
      <c r="AQ11" s="61">
        <f t="shared" ca="1" si="0"/>
        <v>12</v>
      </c>
      <c r="AR11" s="1">
        <f t="shared" ca="1" si="1"/>
        <v>10</v>
      </c>
      <c r="AS11" s="1" t="str">
        <f t="shared" ca="1" si="2"/>
        <v>$AO$2</v>
      </c>
      <c r="AT11" s="10" t="s">
        <v>67</v>
      </c>
    </row>
    <row r="12" spans="1:52" s="17" customFormat="1" ht="76.5" customHeight="1" x14ac:dyDescent="0.2">
      <c r="A12" s="171"/>
      <c r="B12" s="315" t="s">
        <v>13</v>
      </c>
      <c r="C12" s="316"/>
      <c r="D12" s="316"/>
      <c r="E12" s="317"/>
      <c r="F12" s="318" t="s">
        <v>14</v>
      </c>
      <c r="G12" s="319"/>
      <c r="H12" s="319"/>
      <c r="I12" s="319"/>
      <c r="J12" s="319"/>
      <c r="K12" s="320"/>
      <c r="L12" s="321" t="s">
        <v>76</v>
      </c>
      <c r="M12" s="322"/>
      <c r="N12" s="322"/>
      <c r="O12" s="322"/>
      <c r="P12" s="73" t="s">
        <v>37</v>
      </c>
      <c r="Q12" s="74" t="s">
        <v>80</v>
      </c>
      <c r="R12" s="172"/>
      <c r="S12" s="35"/>
      <c r="T12" s="35"/>
      <c r="U12" s="35"/>
      <c r="V12" s="35"/>
      <c r="W12" s="35"/>
      <c r="X12" s="35"/>
      <c r="Y12" s="35"/>
      <c r="Z12" s="35"/>
      <c r="AA12" s="75"/>
      <c r="AB12" s="284" t="str">
        <f>+P12</f>
        <v>IZPLAČILO REDNE DELOVNE USPEŠNOSTI</v>
      </c>
      <c r="AC12" s="284" t="str">
        <f>+Q12</f>
        <v>NAJVIŠJE MOŽNO IZPLAČILO REDNE LETNE DELOVNE USPEŠNOSTI</v>
      </c>
      <c r="AD12" s="326" t="s">
        <v>15</v>
      </c>
      <c r="AE12" s="326"/>
      <c r="AF12" s="327" t="s">
        <v>16</v>
      </c>
      <c r="AG12" s="327"/>
      <c r="AH12" s="284" t="s">
        <v>17</v>
      </c>
      <c r="AI12" s="284" t="s">
        <v>18</v>
      </c>
      <c r="AJ12" s="284" t="str">
        <f>+AC3</f>
        <v>OBRAČUNANA OSNOVNA PLAČA</v>
      </c>
      <c r="AK12" s="284" t="str">
        <f>+AC2</f>
        <v>OSNOVNA PLAČA</v>
      </c>
      <c r="AM12" s="6"/>
      <c r="AN12" s="6"/>
      <c r="AO12" s="60" t="s">
        <v>99</v>
      </c>
      <c r="AP12" s="60" t="str">
        <f t="shared" si="3"/>
        <v>8</v>
      </c>
      <c r="AQ12" s="61">
        <f t="shared" ca="1" si="0"/>
        <v>12</v>
      </c>
      <c r="AR12" s="1">
        <f t="shared" ca="1" si="1"/>
        <v>11</v>
      </c>
      <c r="AS12" s="1" t="str">
        <f t="shared" ca="1" si="2"/>
        <v>$AO$2</v>
      </c>
      <c r="AT12" s="10" t="s">
        <v>68</v>
      </c>
      <c r="AX12" s="6"/>
      <c r="AY12" s="6"/>
      <c r="AZ12" s="6"/>
    </row>
    <row r="13" spans="1:52" ht="12.75" customHeight="1" x14ac:dyDescent="0.2">
      <c r="A13" s="285" t="s">
        <v>127</v>
      </c>
      <c r="B13" s="287" t="s">
        <v>2</v>
      </c>
      <c r="C13" s="289" t="s">
        <v>11</v>
      </c>
      <c r="D13" s="289" t="s">
        <v>12</v>
      </c>
      <c r="E13" s="291" t="s">
        <v>90</v>
      </c>
      <c r="F13" s="323" t="s">
        <v>38</v>
      </c>
      <c r="G13" s="324"/>
      <c r="H13" s="324"/>
      <c r="I13" s="324"/>
      <c r="J13" s="325"/>
      <c r="K13" s="295" t="s">
        <v>3</v>
      </c>
      <c r="L13" s="297" t="s">
        <v>75</v>
      </c>
      <c r="M13" s="299" t="s">
        <v>78</v>
      </c>
      <c r="N13" s="301" t="s">
        <v>77</v>
      </c>
      <c r="O13" s="299" t="s">
        <v>78</v>
      </c>
      <c r="P13" s="303" t="s">
        <v>78</v>
      </c>
      <c r="Q13" s="293" t="s">
        <v>78</v>
      </c>
      <c r="R13" s="172"/>
      <c r="AB13" s="284"/>
      <c r="AC13" s="284"/>
      <c r="AD13" s="326"/>
      <c r="AE13" s="326"/>
      <c r="AF13" s="327"/>
      <c r="AG13" s="327"/>
      <c r="AH13" s="284"/>
      <c r="AI13" s="284"/>
      <c r="AJ13" s="284"/>
      <c r="AK13" s="284"/>
      <c r="AO13" s="60" t="s">
        <v>100</v>
      </c>
      <c r="AP13" s="60" t="str">
        <f t="shared" si="3"/>
        <v>9</v>
      </c>
      <c r="AQ13" s="61">
        <f t="shared" ca="1" si="0"/>
        <v>12</v>
      </c>
      <c r="AR13" s="1">
        <f t="shared" ca="1" si="1"/>
        <v>12</v>
      </c>
      <c r="AS13" s="1" t="str">
        <f t="shared" ca="1" si="2"/>
        <v>$AO$2</v>
      </c>
      <c r="AT13" s="10" t="s">
        <v>69</v>
      </c>
    </row>
    <row r="14" spans="1:52" ht="13.5" thickBot="1" x14ac:dyDescent="0.25">
      <c r="A14" s="286"/>
      <c r="B14" s="288"/>
      <c r="C14" s="290"/>
      <c r="D14" s="290"/>
      <c r="E14" s="292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296"/>
      <c r="L14" s="298"/>
      <c r="M14" s="300"/>
      <c r="N14" s="302"/>
      <c r="O14" s="300"/>
      <c r="P14" s="304"/>
      <c r="Q14" s="294"/>
      <c r="R14" s="172"/>
      <c r="AB14" s="284"/>
      <c r="AC14" s="284"/>
      <c r="AD14" s="326"/>
      <c r="AE14" s="326"/>
      <c r="AF14" s="327"/>
      <c r="AG14" s="327"/>
      <c r="AH14" s="284"/>
      <c r="AI14" s="284"/>
      <c r="AJ14" s="284"/>
      <c r="AK14" s="284"/>
      <c r="AO14" s="60" t="s">
        <v>113</v>
      </c>
      <c r="AP14" s="60" t="str">
        <f t="shared" si="3"/>
        <v>10</v>
      </c>
      <c r="AQ14" s="61">
        <f ca="1">MAX($AR$14:$AR$17)</f>
        <v>4</v>
      </c>
      <c r="AR14" s="1">
        <f t="shared" ca="1" si="1"/>
        <v>1</v>
      </c>
      <c r="AS14" s="1" t="str">
        <f ca="1">CELL("address",$AO$14)</f>
        <v>$AO$14</v>
      </c>
      <c r="AT14" s="10" t="s">
        <v>119</v>
      </c>
    </row>
    <row r="15" spans="1:52" s="29" customFormat="1" ht="13.5" customHeight="1" thickTop="1" x14ac:dyDescent="0.2">
      <c r="A15" s="107"/>
      <c r="B15" s="160">
        <v>1</v>
      </c>
      <c r="C15" s="107">
        <v>2</v>
      </c>
      <c r="D15" s="161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3"/>
      <c r="S15" s="36"/>
      <c r="T15" s="36"/>
      <c r="U15" s="36"/>
      <c r="V15" s="36"/>
      <c r="W15" s="36"/>
      <c r="X15" s="36"/>
      <c r="Y15" s="36"/>
      <c r="Z15" s="36"/>
      <c r="AA15" s="84" t="s">
        <v>33</v>
      </c>
      <c r="AB15" s="85" t="str">
        <f>+P13</f>
        <v>€</v>
      </c>
      <c r="AC15" s="85" t="str">
        <f>+Q13</f>
        <v>€</v>
      </c>
      <c r="AD15" s="86" t="s">
        <v>19</v>
      </c>
      <c r="AE15" s="86" t="s">
        <v>20</v>
      </c>
      <c r="AF15" s="87" t="s">
        <v>19</v>
      </c>
      <c r="AG15" s="88" t="s">
        <v>20</v>
      </c>
      <c r="AH15" s="89" t="s">
        <v>20</v>
      </c>
      <c r="AI15" s="90" t="s">
        <v>20</v>
      </c>
      <c r="AJ15" s="85" t="s">
        <v>20</v>
      </c>
      <c r="AK15" s="85" t="s">
        <v>20</v>
      </c>
      <c r="AM15" s="6"/>
      <c r="AN15" s="6"/>
      <c r="AO15" s="60" t="s">
        <v>114</v>
      </c>
      <c r="AP15" s="60" t="str">
        <f t="shared" si="3"/>
        <v>11-1</v>
      </c>
      <c r="AQ15" s="61">
        <f ca="1">MAX($AR$14:$AR$17)</f>
        <v>4</v>
      </c>
      <c r="AR15" s="1">
        <f t="shared" ca="1" si="1"/>
        <v>2</v>
      </c>
      <c r="AS15" s="1" t="str">
        <f ca="1">CELL("address",$AO$14)</f>
        <v>$AO$14</v>
      </c>
      <c r="AT15" s="10" t="s">
        <v>120</v>
      </c>
    </row>
    <row r="16" spans="1:52" ht="25.5" customHeight="1" x14ac:dyDescent="0.2">
      <c r="A16" s="51">
        <f>'OSNOVNA PLAČA'!A10</f>
        <v>1</v>
      </c>
      <c r="B16" s="158" t="str">
        <f>IF(LEN('OSNOVNA PLAČA'!B10)&gt;0,'OSNOVNA PLAČA'!B10,"")</f>
        <v>A1</v>
      </c>
      <c r="C16" s="52" t="str">
        <f>IF(LEN(B16)&gt;0,'OSNOVNA PLAČA'!C10,"")</f>
        <v>V</v>
      </c>
      <c r="D16" s="54">
        <f>IF(LEN(B16)&gt;0,'OSNOVNA PLAČA'!D10,"")</f>
        <v>20</v>
      </c>
      <c r="E16" s="174">
        <f>IF(LEN(B16)&gt;0,SUM('OBRAČUNANA OSNOVNA PLAČA'!E10:J10),"")</f>
        <v>6100</v>
      </c>
      <c r="F16" s="55">
        <v>1</v>
      </c>
      <c r="G16" s="55">
        <v>0</v>
      </c>
      <c r="H16" s="55">
        <v>0</v>
      </c>
      <c r="I16" s="55">
        <v>0</v>
      </c>
      <c r="J16" s="55">
        <v>0</v>
      </c>
      <c r="K16" s="175">
        <f t="shared" ref="K16:K65" si="4">+F16+G16+H16+I16+J16</f>
        <v>1</v>
      </c>
      <c r="L16" s="120">
        <f>IF(LEN(B16)&gt;0,K16/5,"")</f>
        <v>0.2</v>
      </c>
      <c r="M16" s="120">
        <f>IF(LEN(B16)&gt;0,E16*L16,"")</f>
        <v>1220</v>
      </c>
      <c r="N16" s="120">
        <f t="shared" ref="N16:N47" si="5">IF(LEN(B16)&gt;0,L16*$O$67,"")</f>
        <v>4.1546961325966858E-2</v>
      </c>
      <c r="O16" s="120">
        <f t="shared" ref="O16:O65" si="6">IF(LEN(B16)&gt;0,E16*N16,"")</f>
        <v>253.43646408839783</v>
      </c>
      <c r="P16" s="176">
        <f t="shared" ref="P16:P65" si="7">MIN(O16,Q16)</f>
        <v>253.43646408839783</v>
      </c>
      <c r="Q16" s="176">
        <f>IF(LEN(B16)&gt;0,2*'OSNOVNA PLAČA'!E10,"")</f>
        <v>2000</v>
      </c>
      <c r="R16" s="177"/>
      <c r="AA16" s="156">
        <f>ROW()</f>
        <v>16</v>
      </c>
      <c r="AB16" s="91" t="e">
        <f t="shared" ref="AB16:AB65" ca="1" si="8">IF($AN$3=1,0,INDIRECT( "'" &amp; $AN$2 &amp; "'!P" &amp; TEXT($AA16,0)))</f>
        <v>#N/A</v>
      </c>
      <c r="AC16" s="91" t="e">
        <f t="shared" ref="AC16:AC65" ca="1" si="9">IF($AN$3=1,(INDIRECT( "'" &amp; $AC$2 &amp; "'!F" &amp; TEXT($AA16-6,0))*2/12+INDIRECT( "'" &amp; $AC$2 &amp; "'!G" &amp; TEXT($AA16-6,0))*10/12)*2,INDIRECT( "'" &amp; $AN$2 &amp; "'!Q" &amp; TEXT($AA16,0)))</f>
        <v>#N/A</v>
      </c>
      <c r="AD16" s="92" t="e">
        <f t="shared" ref="AD16:AD47" ca="1" si="10">IF(AB16&gt;=AC16,"-",$K16/(5*MAX($L$71:$L$72)))</f>
        <v>#N/A</v>
      </c>
      <c r="AE16" s="91" t="e">
        <f t="shared" ref="AE16:AE47" ca="1" si="11">IF(AB16&gt;=AC16,"-",$K16/(5*MAX($L$71:$L$72))*AJ16)</f>
        <v>#N/A</v>
      </c>
      <c r="AF16" s="92" t="e">
        <f t="shared" ref="AF16:AF47" ca="1" si="12">IF(AD16="-","-",AD16*$AE$67)</f>
        <v>#N/A</v>
      </c>
      <c r="AG16" s="91" t="e">
        <f t="shared" ref="AG16:AG47" ca="1" si="13">IF(AE16="-","-",AE16*$AE$67)</f>
        <v>#N/A</v>
      </c>
      <c r="AH16" s="91" t="e">
        <f t="shared" ref="AH16:AH65" ca="1" si="14">IF(AF16="-",0,MIN(AG16,Q16))</f>
        <v>#N/A</v>
      </c>
      <c r="AI16" s="93" t="e">
        <f t="shared" ref="AI16:AI65" ca="1" si="15">+AC16-AB16</f>
        <v>#N/A</v>
      </c>
      <c r="AJ16" s="91" t="e">
        <f t="shared" ref="AJ16:AJ65" ca="1" si="1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91" t="e">
        <f t="shared" ref="AK16:AK65" ca="1" si="17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60" t="s">
        <v>115</v>
      </c>
      <c r="AP16" s="60" t="str">
        <f t="shared" si="3"/>
        <v>2-4</v>
      </c>
      <c r="AQ16" s="61">
        <f ca="1">MAX($AR$14:$AR$17)</f>
        <v>4</v>
      </c>
      <c r="AR16" s="1">
        <f t="shared" ca="1" si="1"/>
        <v>3</v>
      </c>
      <c r="AS16" s="1" t="str">
        <f ca="1">CELL("address",$AO$14)</f>
        <v>$AO$14</v>
      </c>
      <c r="AT16" s="10" t="s">
        <v>121</v>
      </c>
    </row>
    <row r="17" spans="1:46" ht="25.5" customHeight="1" x14ac:dyDescent="0.2">
      <c r="A17" s="51">
        <f>'OSNOVNA PLAČA'!A11</f>
        <v>2</v>
      </c>
      <c r="B17" s="158" t="str">
        <f>IF(LEN('OSNOVNA PLAČA'!B11)&gt;0,'OSNOVNA PLAČA'!B11,"")</f>
        <v>A2</v>
      </c>
      <c r="C17" s="52" t="str">
        <f>IF(LEN(B17)&gt;0,'OSNOVNA PLAČA'!C11,"")</f>
        <v>VII</v>
      </c>
      <c r="D17" s="54">
        <f>IF(LEN(B17)&gt;0,'OSNOVNA PLAČA'!D11,"")</f>
        <v>40</v>
      </c>
      <c r="E17" s="174">
        <f>IF(LEN(B17)&gt;0,SUM('OBRAČUNANA OSNOVNA PLAČA'!E11:J11),"")</f>
        <v>12000</v>
      </c>
      <c r="F17" s="55">
        <v>0</v>
      </c>
      <c r="G17" s="55">
        <v>1</v>
      </c>
      <c r="H17" s="55"/>
      <c r="I17" s="55">
        <v>0</v>
      </c>
      <c r="J17" s="55"/>
      <c r="K17" s="175">
        <f t="shared" si="4"/>
        <v>1</v>
      </c>
      <c r="L17" s="120">
        <f t="shared" ref="L17:L65" si="18">IF(LEN(B17)&gt;0,K17/5,"")</f>
        <v>0.2</v>
      </c>
      <c r="M17" s="120">
        <f t="shared" ref="M17:M65" si="19">IF(LEN(B17)&gt;0,E17*L17,"")</f>
        <v>2400</v>
      </c>
      <c r="N17" s="120">
        <f t="shared" si="5"/>
        <v>4.1546961325966858E-2</v>
      </c>
      <c r="O17" s="120">
        <f t="shared" si="6"/>
        <v>498.56353591160229</v>
      </c>
      <c r="P17" s="176">
        <f t="shared" si="7"/>
        <v>498.56353591160229</v>
      </c>
      <c r="Q17" s="176">
        <f>IF(LEN(B17)&gt;0,2*'OSNOVNA PLAČA'!E11,"")</f>
        <v>4000</v>
      </c>
      <c r="R17" s="177"/>
      <c r="AA17" s="156">
        <f>ROW()</f>
        <v>17</v>
      </c>
      <c r="AB17" s="91" t="e">
        <f t="shared" ca="1" si="8"/>
        <v>#N/A</v>
      </c>
      <c r="AC17" s="91" t="e">
        <f t="shared" ca="1" si="9"/>
        <v>#N/A</v>
      </c>
      <c r="AD17" s="92" t="e">
        <f t="shared" ca="1" si="10"/>
        <v>#N/A</v>
      </c>
      <c r="AE17" s="91" t="e">
        <f t="shared" ca="1" si="11"/>
        <v>#N/A</v>
      </c>
      <c r="AF17" s="92" t="e">
        <f t="shared" ca="1" si="12"/>
        <v>#N/A</v>
      </c>
      <c r="AG17" s="91" t="e">
        <f t="shared" ca="1" si="13"/>
        <v>#N/A</v>
      </c>
      <c r="AH17" s="91" t="e">
        <f t="shared" ca="1" si="14"/>
        <v>#N/A</v>
      </c>
      <c r="AI17" s="93" t="e">
        <f t="shared" ca="1" si="15"/>
        <v>#N/A</v>
      </c>
      <c r="AJ17" s="91" t="e">
        <f t="shared" ca="1" si="16"/>
        <v>#N/A</v>
      </c>
      <c r="AK17" s="91" t="e">
        <f t="shared" ca="1" si="17"/>
        <v>#N/A</v>
      </c>
      <c r="AO17" s="60" t="s">
        <v>116</v>
      </c>
      <c r="AP17" s="60" t="str">
        <f t="shared" si="3"/>
        <v>5-7</v>
      </c>
      <c r="AQ17" s="61">
        <f ca="1">MAX($AR$14:$AR$17)</f>
        <v>4</v>
      </c>
      <c r="AR17" s="1">
        <f t="shared" ca="1" si="1"/>
        <v>4</v>
      </c>
      <c r="AS17" s="1" t="str">
        <f ca="1">CELL("address",$AO$14)</f>
        <v>$AO$14</v>
      </c>
      <c r="AT17" s="10" t="s">
        <v>122</v>
      </c>
    </row>
    <row r="18" spans="1:46" ht="25.5" customHeight="1" x14ac:dyDescent="0.2">
      <c r="A18" s="51">
        <f>'OSNOVNA PLAČA'!A12</f>
        <v>3</v>
      </c>
      <c r="B18" s="158" t="str">
        <f>IF(LEN('OSNOVNA PLAČA'!B12)&gt;0,'OSNOVNA PLAČA'!B12,"")</f>
        <v>A3</v>
      </c>
      <c r="C18" s="52" t="str">
        <f>IF(LEN(B18)&gt;0,'OSNOVNA PLAČA'!C12,"")</f>
        <v>VIII</v>
      </c>
      <c r="D18" s="54">
        <f>IF(LEN(B18)&gt;0,'OSNOVNA PLAČA'!D12,"")</f>
        <v>48</v>
      </c>
      <c r="E18" s="174">
        <f>IF(LEN(B18)&gt;0,SUM('OBRAČUNANA OSNOVNA PLAČA'!E12:J12),"")</f>
        <v>17400</v>
      </c>
      <c r="F18" s="55"/>
      <c r="G18" s="55"/>
      <c r="H18" s="55"/>
      <c r="I18" s="55"/>
      <c r="J18" s="55"/>
      <c r="K18" s="175">
        <f t="shared" si="4"/>
        <v>0</v>
      </c>
      <c r="L18" s="120">
        <f t="shared" si="18"/>
        <v>0</v>
      </c>
      <c r="M18" s="120">
        <f t="shared" si="19"/>
        <v>0</v>
      </c>
      <c r="N18" s="120">
        <f t="shared" si="5"/>
        <v>0</v>
      </c>
      <c r="O18" s="120">
        <f t="shared" si="6"/>
        <v>0</v>
      </c>
      <c r="P18" s="176">
        <f t="shared" si="7"/>
        <v>0</v>
      </c>
      <c r="Q18" s="176">
        <f>IF(LEN(B18)&gt;0,2*'OSNOVNA PLAČA'!E12,"")</f>
        <v>5000</v>
      </c>
      <c r="R18" s="177"/>
      <c r="AA18" s="156">
        <f>ROW()</f>
        <v>18</v>
      </c>
      <c r="AB18" s="91" t="e">
        <f t="shared" ca="1" si="8"/>
        <v>#N/A</v>
      </c>
      <c r="AC18" s="91" t="e">
        <f t="shared" ca="1" si="9"/>
        <v>#N/A</v>
      </c>
      <c r="AD18" s="92" t="e">
        <f t="shared" ca="1" si="10"/>
        <v>#N/A</v>
      </c>
      <c r="AE18" s="91" t="e">
        <f t="shared" ca="1" si="11"/>
        <v>#N/A</v>
      </c>
      <c r="AF18" s="92" t="e">
        <f t="shared" ca="1" si="12"/>
        <v>#N/A</v>
      </c>
      <c r="AG18" s="91" t="e">
        <f t="shared" ca="1" si="13"/>
        <v>#N/A</v>
      </c>
      <c r="AH18" s="91" t="e">
        <f t="shared" ca="1" si="14"/>
        <v>#N/A</v>
      </c>
      <c r="AI18" s="93" t="e">
        <f t="shared" ca="1" si="15"/>
        <v>#N/A</v>
      </c>
      <c r="AJ18" s="91" t="e">
        <f t="shared" ca="1" si="16"/>
        <v>#N/A</v>
      </c>
      <c r="AK18" s="91" t="e">
        <f t="shared" ca="1" si="17"/>
        <v>#N/A</v>
      </c>
      <c r="AO18" s="60" t="s">
        <v>117</v>
      </c>
      <c r="AP18" s="60" t="str">
        <f t="shared" si="3"/>
        <v>8-10</v>
      </c>
      <c r="AQ18" s="61">
        <f ca="1">MAX($AR$18:$AR$19)</f>
        <v>2</v>
      </c>
      <c r="AR18" s="1">
        <f t="shared" ca="1" si="1"/>
        <v>1</v>
      </c>
      <c r="AS18" s="1" t="str">
        <f ca="1">CELL("address",$AO$18)</f>
        <v>$AO$18</v>
      </c>
      <c r="AT18" s="10" t="s">
        <v>123</v>
      </c>
    </row>
    <row r="19" spans="1:46" ht="25.5" customHeight="1" x14ac:dyDescent="0.2">
      <c r="A19" s="51">
        <f>'OSNOVNA PLAČA'!A13</f>
        <v>4</v>
      </c>
      <c r="B19" s="158" t="str">
        <f>IF(LEN('OSNOVNA PLAČA'!B13)&gt;0,'OSNOVNA PLAČA'!B13,"")</f>
        <v>A4</v>
      </c>
      <c r="C19" s="52">
        <f>IF(LEN(B19)&gt;0,'OSNOVNA PLAČA'!C13,"")</f>
        <v>0</v>
      </c>
      <c r="D19" s="54">
        <f>IF(LEN(B19)&gt;0,'OSNOVNA PLAČA'!D13,"")</f>
        <v>0</v>
      </c>
      <c r="E19" s="174">
        <f>IF(LEN(B19)&gt;0,SUM('OBRAČUNANA OSNOVNA PLAČA'!E13:J13),"")</f>
        <v>0</v>
      </c>
      <c r="F19" s="55"/>
      <c r="G19" s="55"/>
      <c r="H19" s="55"/>
      <c r="I19" s="55">
        <v>0</v>
      </c>
      <c r="J19" s="55"/>
      <c r="K19" s="175">
        <f t="shared" si="4"/>
        <v>0</v>
      </c>
      <c r="L19" s="120">
        <f t="shared" si="18"/>
        <v>0</v>
      </c>
      <c r="M19" s="120">
        <f t="shared" si="19"/>
        <v>0</v>
      </c>
      <c r="N19" s="120">
        <f t="shared" si="5"/>
        <v>0</v>
      </c>
      <c r="O19" s="120">
        <f t="shared" si="6"/>
        <v>0</v>
      </c>
      <c r="P19" s="176">
        <f t="shared" si="7"/>
        <v>0</v>
      </c>
      <c r="Q19" s="176">
        <f>IF(LEN(B19)&gt;0,2*'OSNOVNA PLAČA'!E13,"")</f>
        <v>0</v>
      </c>
      <c r="R19" s="177"/>
      <c r="AA19" s="156">
        <f>ROW()</f>
        <v>19</v>
      </c>
      <c r="AB19" s="91" t="e">
        <f t="shared" ca="1" si="8"/>
        <v>#N/A</v>
      </c>
      <c r="AC19" s="91" t="e">
        <f t="shared" ca="1" si="9"/>
        <v>#N/A</v>
      </c>
      <c r="AD19" s="92" t="e">
        <f t="shared" ca="1" si="10"/>
        <v>#N/A</v>
      </c>
      <c r="AE19" s="91" t="e">
        <f t="shared" ca="1" si="11"/>
        <v>#N/A</v>
      </c>
      <c r="AF19" s="92" t="e">
        <f t="shared" ca="1" si="12"/>
        <v>#N/A</v>
      </c>
      <c r="AG19" s="91" t="e">
        <f t="shared" ca="1" si="13"/>
        <v>#N/A</v>
      </c>
      <c r="AH19" s="91" t="e">
        <f t="shared" ca="1" si="14"/>
        <v>#N/A</v>
      </c>
      <c r="AI19" s="93" t="e">
        <f t="shared" ca="1" si="15"/>
        <v>#N/A</v>
      </c>
      <c r="AJ19" s="91" t="e">
        <f t="shared" ca="1" si="16"/>
        <v>#N/A</v>
      </c>
      <c r="AK19" s="91" t="e">
        <f t="shared" ca="1" si="17"/>
        <v>#N/A</v>
      </c>
      <c r="AO19" s="60" t="s">
        <v>118</v>
      </c>
      <c r="AP19" s="60" t="str">
        <f t="shared" si="3"/>
        <v>11-4</v>
      </c>
      <c r="AQ19" s="61">
        <f ca="1">MAX($AR$18:$AR$19)</f>
        <v>2</v>
      </c>
      <c r="AR19" s="1">
        <f t="shared" ca="1" si="1"/>
        <v>2</v>
      </c>
      <c r="AS19" s="1" t="str">
        <f ca="1">CELL("address",$AO$18)</f>
        <v>$AO$18</v>
      </c>
      <c r="AT19" s="10" t="s">
        <v>124</v>
      </c>
    </row>
    <row r="20" spans="1:46" ht="25.5" customHeight="1" x14ac:dyDescent="0.2">
      <c r="A20" s="51">
        <f>'OSNOVNA PLAČA'!A14</f>
        <v>5</v>
      </c>
      <c r="B20" s="158" t="str">
        <f>IF(LEN('OSNOVNA PLAČA'!B14)&gt;0,'OSNOVNA PLAČA'!B14,"")</f>
        <v>A5</v>
      </c>
      <c r="C20" s="52">
        <f>IF(LEN(B20)&gt;0,'OSNOVNA PLAČA'!C14,"")</f>
        <v>0</v>
      </c>
      <c r="D20" s="54">
        <f>IF(LEN(B20)&gt;0,'OSNOVNA PLAČA'!D14,"")</f>
        <v>0</v>
      </c>
      <c r="E20" s="174">
        <f>IF(LEN(B20)&gt;0,SUM('OBRAČUNANA OSNOVNA PLAČA'!E14:J14),"")</f>
        <v>0</v>
      </c>
      <c r="F20" s="55"/>
      <c r="G20" s="55"/>
      <c r="H20" s="55">
        <v>0</v>
      </c>
      <c r="I20" s="55"/>
      <c r="J20" s="55"/>
      <c r="K20" s="175">
        <f t="shared" si="4"/>
        <v>0</v>
      </c>
      <c r="L20" s="120">
        <f t="shared" si="18"/>
        <v>0</v>
      </c>
      <c r="M20" s="120">
        <f t="shared" si="19"/>
        <v>0</v>
      </c>
      <c r="N20" s="120">
        <f t="shared" si="5"/>
        <v>0</v>
      </c>
      <c r="O20" s="120">
        <f t="shared" si="6"/>
        <v>0</v>
      </c>
      <c r="P20" s="176">
        <f t="shared" si="7"/>
        <v>0</v>
      </c>
      <c r="Q20" s="176">
        <f>IF(LEN(B20)&gt;0,2*'OSNOVNA PLAČA'!E14,"")</f>
        <v>0</v>
      </c>
      <c r="R20" s="177"/>
      <c r="AA20" s="156">
        <f>ROW()</f>
        <v>20</v>
      </c>
      <c r="AB20" s="91" t="e">
        <f t="shared" ca="1" si="8"/>
        <v>#N/A</v>
      </c>
      <c r="AC20" s="91" t="e">
        <f t="shared" ca="1" si="9"/>
        <v>#N/A</v>
      </c>
      <c r="AD20" s="92" t="e">
        <f t="shared" ca="1" si="10"/>
        <v>#N/A</v>
      </c>
      <c r="AE20" s="91" t="e">
        <f t="shared" ca="1" si="11"/>
        <v>#N/A</v>
      </c>
      <c r="AF20" s="92" t="e">
        <f t="shared" ca="1" si="12"/>
        <v>#N/A</v>
      </c>
      <c r="AG20" s="91" t="e">
        <f t="shared" ca="1" si="13"/>
        <v>#N/A</v>
      </c>
      <c r="AH20" s="91" t="e">
        <f t="shared" ca="1" si="14"/>
        <v>#N/A</v>
      </c>
      <c r="AI20" s="93" t="e">
        <f t="shared" ca="1" si="15"/>
        <v>#N/A</v>
      </c>
      <c r="AJ20" s="91" t="e">
        <f t="shared" ca="1" si="16"/>
        <v>#N/A</v>
      </c>
      <c r="AK20" s="91" t="e">
        <f t="shared" ca="1" si="17"/>
        <v>#N/A</v>
      </c>
    </row>
    <row r="21" spans="1:46" ht="25.5" customHeight="1" x14ac:dyDescent="0.2">
      <c r="A21" s="51">
        <f>'OSNOVNA PLAČA'!A15</f>
        <v>6</v>
      </c>
      <c r="B21" s="158" t="str">
        <f>IF(LEN('OSNOVNA PLAČA'!B15)&gt;0,'OSNOVNA PLAČA'!B15,"")</f>
        <v>A6</v>
      </c>
      <c r="C21" s="52">
        <f>IF(LEN(B21)&gt;0,'OSNOVNA PLAČA'!C15,"")</f>
        <v>0</v>
      </c>
      <c r="D21" s="54">
        <f>IF(LEN(B21)&gt;0,'OSNOVNA PLAČA'!D15,"")</f>
        <v>0</v>
      </c>
      <c r="E21" s="174">
        <f>IF(LEN(B21)&gt;0,SUM('OBRAČUNANA OSNOVNA PLAČA'!E15:J15),"")</f>
        <v>0</v>
      </c>
      <c r="F21" s="55"/>
      <c r="G21" s="55">
        <v>0</v>
      </c>
      <c r="H21" s="55"/>
      <c r="I21" s="55"/>
      <c r="J21" s="55">
        <v>0</v>
      </c>
      <c r="K21" s="175">
        <f t="shared" si="4"/>
        <v>0</v>
      </c>
      <c r="L21" s="120">
        <f t="shared" si="18"/>
        <v>0</v>
      </c>
      <c r="M21" s="120">
        <f t="shared" si="19"/>
        <v>0</v>
      </c>
      <c r="N21" s="120">
        <f t="shared" si="5"/>
        <v>0</v>
      </c>
      <c r="O21" s="120">
        <f t="shared" si="6"/>
        <v>0</v>
      </c>
      <c r="P21" s="176">
        <f t="shared" si="7"/>
        <v>0</v>
      </c>
      <c r="Q21" s="176">
        <f>IF(LEN(B21)&gt;0,2*'OSNOVNA PLAČA'!E15,"")</f>
        <v>0</v>
      </c>
      <c r="R21" s="177"/>
      <c r="AA21" s="156">
        <f>ROW()</f>
        <v>21</v>
      </c>
      <c r="AB21" s="91" t="e">
        <f t="shared" ca="1" si="8"/>
        <v>#N/A</v>
      </c>
      <c r="AC21" s="91" t="e">
        <f t="shared" ca="1" si="9"/>
        <v>#N/A</v>
      </c>
      <c r="AD21" s="92" t="e">
        <f t="shared" ca="1" si="10"/>
        <v>#N/A</v>
      </c>
      <c r="AE21" s="91" t="e">
        <f t="shared" ca="1" si="11"/>
        <v>#N/A</v>
      </c>
      <c r="AF21" s="92" t="e">
        <f t="shared" ca="1" si="12"/>
        <v>#N/A</v>
      </c>
      <c r="AG21" s="91" t="e">
        <f t="shared" ca="1" si="13"/>
        <v>#N/A</v>
      </c>
      <c r="AH21" s="91" t="e">
        <f t="shared" ca="1" si="14"/>
        <v>#N/A</v>
      </c>
      <c r="AI21" s="93" t="e">
        <f t="shared" ca="1" si="15"/>
        <v>#N/A</v>
      </c>
      <c r="AJ21" s="91" t="e">
        <f t="shared" ca="1" si="16"/>
        <v>#N/A</v>
      </c>
      <c r="AK21" s="91" t="e">
        <f t="shared" ca="1" si="17"/>
        <v>#N/A</v>
      </c>
    </row>
    <row r="22" spans="1:46" ht="25.5" customHeight="1" x14ac:dyDescent="0.2">
      <c r="A22" s="51">
        <f>'OSNOVNA PLAČA'!A16</f>
        <v>7</v>
      </c>
      <c r="B22" s="158" t="str">
        <f>IF(LEN('OSNOVNA PLAČA'!B16)&gt;0,'OSNOVNA PLAČA'!B16,"")</f>
        <v>A7</v>
      </c>
      <c r="C22" s="52" t="str">
        <f>IF(LEN(B22)&gt;0,'OSNOVNA PLAČA'!C16,"")</f>
        <v>IV</v>
      </c>
      <c r="D22" s="54">
        <f>IF(LEN(B22)&gt;0,'OSNOVNA PLAČA'!D16,"")</f>
        <v>34</v>
      </c>
      <c r="E22" s="174">
        <f>IF(LEN(B22)&gt;0,SUM('OBRAČUNANA OSNOVNA PLAČA'!E16:J16),"")</f>
        <v>15000</v>
      </c>
      <c r="F22" s="55"/>
      <c r="G22" s="55"/>
      <c r="H22" s="55"/>
      <c r="I22" s="55"/>
      <c r="J22" s="55"/>
      <c r="K22" s="175">
        <f t="shared" si="4"/>
        <v>0</v>
      </c>
      <c r="L22" s="120">
        <f t="shared" si="18"/>
        <v>0</v>
      </c>
      <c r="M22" s="120">
        <f t="shared" si="19"/>
        <v>0</v>
      </c>
      <c r="N22" s="120">
        <f t="shared" si="5"/>
        <v>0</v>
      </c>
      <c r="O22" s="120">
        <f t="shared" si="6"/>
        <v>0</v>
      </c>
      <c r="P22" s="176">
        <f t="shared" si="7"/>
        <v>0</v>
      </c>
      <c r="Q22" s="176">
        <f>IF(LEN(B22)&gt;0,2*'OSNOVNA PLAČA'!E16,"")</f>
        <v>3000</v>
      </c>
      <c r="R22" s="177"/>
      <c r="AA22" s="156">
        <f>ROW()</f>
        <v>22</v>
      </c>
      <c r="AB22" s="91" t="e">
        <f t="shared" ca="1" si="8"/>
        <v>#N/A</v>
      </c>
      <c r="AC22" s="91" t="e">
        <f t="shared" ca="1" si="9"/>
        <v>#N/A</v>
      </c>
      <c r="AD22" s="92" t="e">
        <f t="shared" ca="1" si="10"/>
        <v>#N/A</v>
      </c>
      <c r="AE22" s="91" t="e">
        <f t="shared" ca="1" si="11"/>
        <v>#N/A</v>
      </c>
      <c r="AF22" s="92" t="e">
        <f t="shared" ca="1" si="12"/>
        <v>#N/A</v>
      </c>
      <c r="AG22" s="91" t="e">
        <f t="shared" ca="1" si="13"/>
        <v>#N/A</v>
      </c>
      <c r="AH22" s="91" t="e">
        <f t="shared" ca="1" si="14"/>
        <v>#N/A</v>
      </c>
      <c r="AI22" s="93" t="e">
        <f t="shared" ca="1" si="15"/>
        <v>#N/A</v>
      </c>
      <c r="AJ22" s="91" t="e">
        <f t="shared" ca="1" si="16"/>
        <v>#N/A</v>
      </c>
      <c r="AK22" s="91" t="e">
        <f t="shared" ca="1" si="17"/>
        <v>#N/A</v>
      </c>
    </row>
    <row r="23" spans="1:46" ht="25.5" customHeight="1" x14ac:dyDescent="0.2">
      <c r="A23" s="51">
        <f>'OSNOVNA PLAČA'!A17</f>
        <v>8</v>
      </c>
      <c r="B23" s="158" t="str">
        <f>IF(LEN('OSNOVNA PLAČA'!B17)&gt;0,'OSNOVNA PLAČA'!B17,"")</f>
        <v>A8</v>
      </c>
      <c r="C23" s="52">
        <f>IF(LEN(B23)&gt;0,'OSNOVNA PLAČA'!C17,"")</f>
        <v>0</v>
      </c>
      <c r="D23" s="54">
        <f>IF(LEN(B23)&gt;0,'OSNOVNA PLAČA'!D17,"")</f>
        <v>0</v>
      </c>
      <c r="E23" s="174">
        <f>IF(LEN(B23)&gt;0,SUM('OBRAČUNANA OSNOVNA PLAČA'!E17:J17),"")</f>
        <v>0</v>
      </c>
      <c r="F23" s="55"/>
      <c r="G23" s="55"/>
      <c r="H23" s="55"/>
      <c r="I23" s="55"/>
      <c r="J23" s="55"/>
      <c r="K23" s="175">
        <f t="shared" si="4"/>
        <v>0</v>
      </c>
      <c r="L23" s="120">
        <f t="shared" si="18"/>
        <v>0</v>
      </c>
      <c r="M23" s="120">
        <f t="shared" si="19"/>
        <v>0</v>
      </c>
      <c r="N23" s="120">
        <f t="shared" si="5"/>
        <v>0</v>
      </c>
      <c r="O23" s="120">
        <f t="shared" si="6"/>
        <v>0</v>
      </c>
      <c r="P23" s="176">
        <f t="shared" si="7"/>
        <v>0</v>
      </c>
      <c r="Q23" s="176">
        <f>IF(LEN(B23)&gt;0,2*'OSNOVNA PLAČA'!E17,"")</f>
        <v>0</v>
      </c>
      <c r="R23" s="177"/>
      <c r="AA23" s="156">
        <f>ROW()</f>
        <v>23</v>
      </c>
      <c r="AB23" s="91" t="e">
        <f t="shared" ca="1" si="8"/>
        <v>#N/A</v>
      </c>
      <c r="AC23" s="91" t="e">
        <f t="shared" ca="1" si="9"/>
        <v>#N/A</v>
      </c>
      <c r="AD23" s="92" t="e">
        <f t="shared" ca="1" si="10"/>
        <v>#N/A</v>
      </c>
      <c r="AE23" s="91" t="e">
        <f t="shared" ca="1" si="11"/>
        <v>#N/A</v>
      </c>
      <c r="AF23" s="92" t="e">
        <f t="shared" ca="1" si="12"/>
        <v>#N/A</v>
      </c>
      <c r="AG23" s="91" t="e">
        <f t="shared" ca="1" si="13"/>
        <v>#N/A</v>
      </c>
      <c r="AH23" s="91" t="e">
        <f t="shared" ca="1" si="14"/>
        <v>#N/A</v>
      </c>
      <c r="AI23" s="93" t="e">
        <f t="shared" ca="1" si="15"/>
        <v>#N/A</v>
      </c>
      <c r="AJ23" s="91" t="e">
        <f t="shared" ca="1" si="16"/>
        <v>#N/A</v>
      </c>
      <c r="AK23" s="91" t="e">
        <f t="shared" ca="1" si="17"/>
        <v>#N/A</v>
      </c>
    </row>
    <row r="24" spans="1:46" ht="25.5" customHeight="1" x14ac:dyDescent="0.2">
      <c r="A24" s="51">
        <f>'OSNOVNA PLAČA'!A18</f>
        <v>9</v>
      </c>
      <c r="B24" s="158" t="str">
        <f>IF(LEN('OSNOVNA PLAČA'!B18)&gt;0,'OSNOVNA PLAČA'!B18,"")</f>
        <v>A9</v>
      </c>
      <c r="C24" s="52">
        <f>IF(LEN(B24)&gt;0,'OSNOVNA PLAČA'!C18,"")</f>
        <v>0</v>
      </c>
      <c r="D24" s="54">
        <f>IF(LEN(B24)&gt;0,'OSNOVNA PLAČA'!D18,"")</f>
        <v>0</v>
      </c>
      <c r="E24" s="174">
        <f>IF(LEN(B24)&gt;0,SUM('OBRAČUNANA OSNOVNA PLAČA'!E18:J18),"")</f>
        <v>0</v>
      </c>
      <c r="F24" s="55"/>
      <c r="G24" s="55"/>
      <c r="H24" s="55"/>
      <c r="I24" s="55"/>
      <c r="J24" s="55"/>
      <c r="K24" s="175">
        <f t="shared" si="4"/>
        <v>0</v>
      </c>
      <c r="L24" s="120">
        <f t="shared" si="18"/>
        <v>0</v>
      </c>
      <c r="M24" s="120">
        <f t="shared" si="19"/>
        <v>0</v>
      </c>
      <c r="N24" s="120">
        <f t="shared" si="5"/>
        <v>0</v>
      </c>
      <c r="O24" s="120">
        <f t="shared" si="6"/>
        <v>0</v>
      </c>
      <c r="P24" s="176">
        <f t="shared" si="7"/>
        <v>0</v>
      </c>
      <c r="Q24" s="176">
        <f>IF(LEN(B24)&gt;0,2*'OSNOVNA PLAČA'!E18,"")</f>
        <v>0</v>
      </c>
      <c r="R24" s="177"/>
      <c r="AA24" s="156">
        <f>ROW()</f>
        <v>24</v>
      </c>
      <c r="AB24" s="91" t="e">
        <f t="shared" ca="1" si="8"/>
        <v>#N/A</v>
      </c>
      <c r="AC24" s="91" t="e">
        <f t="shared" ca="1" si="9"/>
        <v>#N/A</v>
      </c>
      <c r="AD24" s="92" t="e">
        <f t="shared" ca="1" si="10"/>
        <v>#N/A</v>
      </c>
      <c r="AE24" s="91" t="e">
        <f t="shared" ca="1" si="11"/>
        <v>#N/A</v>
      </c>
      <c r="AF24" s="92" t="e">
        <f t="shared" ca="1" si="12"/>
        <v>#N/A</v>
      </c>
      <c r="AG24" s="91" t="e">
        <f t="shared" ca="1" si="13"/>
        <v>#N/A</v>
      </c>
      <c r="AH24" s="91" t="e">
        <f t="shared" ca="1" si="14"/>
        <v>#N/A</v>
      </c>
      <c r="AI24" s="93" t="e">
        <f t="shared" ca="1" si="15"/>
        <v>#N/A</v>
      </c>
      <c r="AJ24" s="91" t="e">
        <f t="shared" ca="1" si="16"/>
        <v>#N/A</v>
      </c>
      <c r="AK24" s="91" t="e">
        <f t="shared" ca="1" si="17"/>
        <v>#N/A</v>
      </c>
    </row>
    <row r="25" spans="1:46" ht="25.5" customHeight="1" x14ac:dyDescent="0.2">
      <c r="A25" s="51">
        <f>'OSNOVNA PLAČA'!A19</f>
        <v>10</v>
      </c>
      <c r="B25" s="158" t="str">
        <f>IF(LEN('OSNOVNA PLAČA'!B19)&gt;0,'OSNOVNA PLAČA'!B19,"")</f>
        <v>A10</v>
      </c>
      <c r="C25" s="52">
        <f>IF(LEN(B25)&gt;0,'OSNOVNA PLAČA'!C19,"")</f>
        <v>0</v>
      </c>
      <c r="D25" s="54">
        <f>IF(LEN(B25)&gt;0,'OSNOVNA PLAČA'!D19,"")</f>
        <v>0</v>
      </c>
      <c r="E25" s="174">
        <f>IF(LEN(B25)&gt;0,SUM('OBRAČUNANA OSNOVNA PLAČA'!E19:J19),"")</f>
        <v>0</v>
      </c>
      <c r="F25" s="55"/>
      <c r="G25" s="55"/>
      <c r="H25" s="55"/>
      <c r="I25" s="55"/>
      <c r="J25" s="55"/>
      <c r="K25" s="175">
        <f t="shared" si="4"/>
        <v>0</v>
      </c>
      <c r="L25" s="120">
        <f t="shared" si="18"/>
        <v>0</v>
      </c>
      <c r="M25" s="120">
        <f t="shared" si="19"/>
        <v>0</v>
      </c>
      <c r="N25" s="120">
        <f t="shared" si="5"/>
        <v>0</v>
      </c>
      <c r="O25" s="120">
        <f t="shared" si="6"/>
        <v>0</v>
      </c>
      <c r="P25" s="176">
        <f t="shared" si="7"/>
        <v>0</v>
      </c>
      <c r="Q25" s="176">
        <f>IF(LEN(B25)&gt;0,2*'OSNOVNA PLAČA'!E19,"")</f>
        <v>0</v>
      </c>
      <c r="R25" s="177"/>
      <c r="AA25" s="156">
        <f>ROW()</f>
        <v>25</v>
      </c>
      <c r="AB25" s="91" t="e">
        <f t="shared" ca="1" si="8"/>
        <v>#N/A</v>
      </c>
      <c r="AC25" s="91" t="e">
        <f t="shared" ca="1" si="9"/>
        <v>#N/A</v>
      </c>
      <c r="AD25" s="92" t="e">
        <f t="shared" ca="1" si="10"/>
        <v>#N/A</v>
      </c>
      <c r="AE25" s="91" t="e">
        <f t="shared" ca="1" si="11"/>
        <v>#N/A</v>
      </c>
      <c r="AF25" s="92" t="e">
        <f t="shared" ca="1" si="12"/>
        <v>#N/A</v>
      </c>
      <c r="AG25" s="91" t="e">
        <f t="shared" ca="1" si="13"/>
        <v>#N/A</v>
      </c>
      <c r="AH25" s="91" t="e">
        <f t="shared" ca="1" si="14"/>
        <v>#N/A</v>
      </c>
      <c r="AI25" s="93" t="e">
        <f t="shared" ca="1" si="15"/>
        <v>#N/A</v>
      </c>
      <c r="AJ25" s="91" t="e">
        <f t="shared" ca="1" si="16"/>
        <v>#N/A</v>
      </c>
      <c r="AK25" s="91" t="e">
        <f t="shared" ca="1" si="17"/>
        <v>#N/A</v>
      </c>
    </row>
    <row r="26" spans="1:46" ht="25.5" customHeight="1" x14ac:dyDescent="0.2">
      <c r="A26" s="51">
        <f>'OSNOVNA PLAČA'!A20</f>
        <v>11</v>
      </c>
      <c r="B26" s="158" t="str">
        <f>IF(LEN('OSNOVNA PLAČA'!B20)&gt;0,'OSNOVNA PLAČA'!B20,"")</f>
        <v>A11</v>
      </c>
      <c r="C26" s="52" t="str">
        <f>IF(LEN(B26)&gt;0,'OSNOVNA PLAČA'!C20,"")</f>
        <v>IV</v>
      </c>
      <c r="D26" s="54">
        <f>IF(LEN(B26)&gt;0,'OSNOVNA PLAČA'!D20,"")</f>
        <v>34</v>
      </c>
      <c r="E26" s="174">
        <f>IF(LEN(B26)&gt;0,SUM('OBRAČUNANA OSNOVNA PLAČA'!E20:J20),"")</f>
        <v>12000</v>
      </c>
      <c r="F26" s="55"/>
      <c r="G26" s="55"/>
      <c r="H26" s="55"/>
      <c r="I26" s="55"/>
      <c r="J26" s="55"/>
      <c r="K26" s="175">
        <f t="shared" si="4"/>
        <v>0</v>
      </c>
      <c r="L26" s="120">
        <f t="shared" si="18"/>
        <v>0</v>
      </c>
      <c r="M26" s="120">
        <f t="shared" si="19"/>
        <v>0</v>
      </c>
      <c r="N26" s="120">
        <f t="shared" si="5"/>
        <v>0</v>
      </c>
      <c r="O26" s="120">
        <f t="shared" si="6"/>
        <v>0</v>
      </c>
      <c r="P26" s="176">
        <f t="shared" si="7"/>
        <v>0</v>
      </c>
      <c r="Q26" s="176">
        <f>IF(LEN(B26)&gt;0,2*'OSNOVNA PLAČA'!E20,"")</f>
        <v>3000</v>
      </c>
      <c r="R26" s="177"/>
      <c r="AA26" s="156">
        <f>ROW()</f>
        <v>26</v>
      </c>
      <c r="AB26" s="91" t="e">
        <f t="shared" ca="1" si="8"/>
        <v>#N/A</v>
      </c>
      <c r="AC26" s="91" t="e">
        <f t="shared" ca="1" si="9"/>
        <v>#N/A</v>
      </c>
      <c r="AD26" s="92" t="e">
        <f t="shared" ca="1" si="10"/>
        <v>#N/A</v>
      </c>
      <c r="AE26" s="91" t="e">
        <f t="shared" ca="1" si="11"/>
        <v>#N/A</v>
      </c>
      <c r="AF26" s="92" t="e">
        <f t="shared" ca="1" si="12"/>
        <v>#N/A</v>
      </c>
      <c r="AG26" s="91" t="e">
        <f t="shared" ca="1" si="13"/>
        <v>#N/A</v>
      </c>
      <c r="AH26" s="91" t="e">
        <f t="shared" ca="1" si="14"/>
        <v>#N/A</v>
      </c>
      <c r="AI26" s="93" t="e">
        <f t="shared" ca="1" si="15"/>
        <v>#N/A</v>
      </c>
      <c r="AJ26" s="91" t="e">
        <f t="shared" ca="1" si="16"/>
        <v>#N/A</v>
      </c>
      <c r="AK26" s="91" t="e">
        <f t="shared" ca="1" si="17"/>
        <v>#N/A</v>
      </c>
    </row>
    <row r="27" spans="1:46" ht="25.5" customHeight="1" x14ac:dyDescent="0.2">
      <c r="A27" s="51">
        <f>'OSNOVNA PLAČA'!A21</f>
        <v>12</v>
      </c>
      <c r="B27" s="158" t="str">
        <f>IF(LEN('OSNOVNA PLAČA'!B21)&gt;0,'OSNOVNA PLAČA'!B21,"")</f>
        <v>A12</v>
      </c>
      <c r="C27" s="52">
        <f>IF(LEN(B27)&gt;0,'OSNOVNA PLAČA'!C21,"")</f>
        <v>0</v>
      </c>
      <c r="D27" s="54">
        <f>IF(LEN(B27)&gt;0,'OSNOVNA PLAČA'!D21,"")</f>
        <v>0</v>
      </c>
      <c r="E27" s="174">
        <f>IF(LEN(B27)&gt;0,SUM('OBRAČUNANA OSNOVNA PLAČA'!E21:J21),"")</f>
        <v>0</v>
      </c>
      <c r="F27" s="55"/>
      <c r="G27" s="55"/>
      <c r="H27" s="55"/>
      <c r="I27" s="55"/>
      <c r="J27" s="55"/>
      <c r="K27" s="175">
        <f t="shared" si="4"/>
        <v>0</v>
      </c>
      <c r="L27" s="120">
        <f t="shared" si="18"/>
        <v>0</v>
      </c>
      <c r="M27" s="120">
        <f t="shared" si="19"/>
        <v>0</v>
      </c>
      <c r="N27" s="120">
        <f t="shared" si="5"/>
        <v>0</v>
      </c>
      <c r="O27" s="120">
        <f t="shared" si="6"/>
        <v>0</v>
      </c>
      <c r="P27" s="176">
        <f t="shared" si="7"/>
        <v>0</v>
      </c>
      <c r="Q27" s="176">
        <f>IF(LEN(B27)&gt;0,2*'OSNOVNA PLAČA'!E21,"")</f>
        <v>0</v>
      </c>
      <c r="R27" s="177"/>
      <c r="AA27" s="156">
        <f>ROW()</f>
        <v>27</v>
      </c>
      <c r="AB27" s="91" t="e">
        <f t="shared" ca="1" si="8"/>
        <v>#N/A</v>
      </c>
      <c r="AC27" s="91" t="e">
        <f t="shared" ca="1" si="9"/>
        <v>#N/A</v>
      </c>
      <c r="AD27" s="92" t="e">
        <f t="shared" ca="1" si="10"/>
        <v>#N/A</v>
      </c>
      <c r="AE27" s="91" t="e">
        <f t="shared" ca="1" si="11"/>
        <v>#N/A</v>
      </c>
      <c r="AF27" s="92" t="e">
        <f t="shared" ca="1" si="12"/>
        <v>#N/A</v>
      </c>
      <c r="AG27" s="91" t="e">
        <f t="shared" ca="1" si="13"/>
        <v>#N/A</v>
      </c>
      <c r="AH27" s="91" t="e">
        <f t="shared" ca="1" si="14"/>
        <v>#N/A</v>
      </c>
      <c r="AI27" s="93" t="e">
        <f t="shared" ca="1" si="15"/>
        <v>#N/A</v>
      </c>
      <c r="AJ27" s="91" t="e">
        <f t="shared" ca="1" si="16"/>
        <v>#N/A</v>
      </c>
      <c r="AK27" s="91" t="e">
        <f t="shared" ca="1" si="17"/>
        <v>#N/A</v>
      </c>
    </row>
    <row r="28" spans="1:46" ht="25.5" customHeight="1" x14ac:dyDescent="0.2">
      <c r="A28" s="51">
        <f>'OSNOVNA PLAČA'!A22</f>
        <v>13</v>
      </c>
      <c r="B28" s="158" t="str">
        <f>IF(LEN('OSNOVNA PLAČA'!B22)&gt;0,'OSNOVNA PLAČA'!B22,"")</f>
        <v>A13</v>
      </c>
      <c r="C28" s="52">
        <f>IF(LEN(B28)&gt;0,'OSNOVNA PLAČA'!C22,"")</f>
        <v>0</v>
      </c>
      <c r="D28" s="54">
        <f>IF(LEN(B28)&gt;0,'OSNOVNA PLAČA'!D22,"")</f>
        <v>0</v>
      </c>
      <c r="E28" s="174">
        <f>IF(LEN(B28)&gt;0,SUM('OBRAČUNANA OSNOVNA PLAČA'!E22:J22),"")</f>
        <v>0</v>
      </c>
      <c r="F28" s="55"/>
      <c r="G28" s="55"/>
      <c r="H28" s="55"/>
      <c r="I28" s="55"/>
      <c r="J28" s="55"/>
      <c r="K28" s="175">
        <f t="shared" si="4"/>
        <v>0</v>
      </c>
      <c r="L28" s="120">
        <f t="shared" si="18"/>
        <v>0</v>
      </c>
      <c r="M28" s="120">
        <f t="shared" si="19"/>
        <v>0</v>
      </c>
      <c r="N28" s="120">
        <f t="shared" si="5"/>
        <v>0</v>
      </c>
      <c r="O28" s="120">
        <f t="shared" si="6"/>
        <v>0</v>
      </c>
      <c r="P28" s="176">
        <f t="shared" si="7"/>
        <v>0</v>
      </c>
      <c r="Q28" s="176">
        <f>IF(LEN(B28)&gt;0,2*'OSNOVNA PLAČA'!E22,"")</f>
        <v>0</v>
      </c>
      <c r="R28" s="177"/>
      <c r="AA28" s="156">
        <f>ROW()</f>
        <v>28</v>
      </c>
      <c r="AB28" s="91" t="e">
        <f t="shared" ca="1" si="8"/>
        <v>#N/A</v>
      </c>
      <c r="AC28" s="91" t="e">
        <f t="shared" ca="1" si="9"/>
        <v>#N/A</v>
      </c>
      <c r="AD28" s="92" t="e">
        <f t="shared" ca="1" si="10"/>
        <v>#N/A</v>
      </c>
      <c r="AE28" s="91" t="e">
        <f t="shared" ca="1" si="11"/>
        <v>#N/A</v>
      </c>
      <c r="AF28" s="92" t="e">
        <f t="shared" ca="1" si="12"/>
        <v>#N/A</v>
      </c>
      <c r="AG28" s="91" t="e">
        <f t="shared" ca="1" si="13"/>
        <v>#N/A</v>
      </c>
      <c r="AH28" s="91" t="e">
        <f t="shared" ca="1" si="14"/>
        <v>#N/A</v>
      </c>
      <c r="AI28" s="93" t="e">
        <f t="shared" ca="1" si="15"/>
        <v>#N/A</v>
      </c>
      <c r="AJ28" s="91" t="e">
        <f t="shared" ca="1" si="16"/>
        <v>#N/A</v>
      </c>
      <c r="AK28" s="91" t="e">
        <f t="shared" ca="1" si="17"/>
        <v>#N/A</v>
      </c>
    </row>
    <row r="29" spans="1:46" ht="25.5" customHeight="1" x14ac:dyDescent="0.2">
      <c r="A29" s="51">
        <f>'OSNOVNA PLAČA'!A23</f>
        <v>14</v>
      </c>
      <c r="B29" s="158" t="str">
        <f>IF(LEN('OSNOVNA PLAČA'!B23)&gt;0,'OSNOVNA PLAČA'!B23,"")</f>
        <v>A14</v>
      </c>
      <c r="C29" s="52">
        <f>IF(LEN(B29)&gt;0,'OSNOVNA PLAČA'!C23,"")</f>
        <v>0</v>
      </c>
      <c r="D29" s="54">
        <f>IF(LEN(B29)&gt;0,'OSNOVNA PLAČA'!D23,"")</f>
        <v>0</v>
      </c>
      <c r="E29" s="174">
        <f>IF(LEN(B29)&gt;0,SUM('OBRAČUNANA OSNOVNA PLAČA'!E23:J23),"")</f>
        <v>0</v>
      </c>
      <c r="F29" s="55"/>
      <c r="G29" s="55"/>
      <c r="H29" s="55"/>
      <c r="I29" s="55"/>
      <c r="J29" s="55"/>
      <c r="K29" s="175">
        <f t="shared" si="4"/>
        <v>0</v>
      </c>
      <c r="L29" s="120">
        <f t="shared" si="18"/>
        <v>0</v>
      </c>
      <c r="M29" s="120">
        <f t="shared" si="19"/>
        <v>0</v>
      </c>
      <c r="N29" s="120">
        <f t="shared" si="5"/>
        <v>0</v>
      </c>
      <c r="O29" s="120">
        <f t="shared" si="6"/>
        <v>0</v>
      </c>
      <c r="P29" s="176">
        <f t="shared" si="7"/>
        <v>0</v>
      </c>
      <c r="Q29" s="176">
        <f>IF(LEN(B29)&gt;0,2*'OSNOVNA PLAČA'!E23,"")</f>
        <v>0</v>
      </c>
      <c r="R29" s="177"/>
      <c r="AA29" s="156">
        <f>ROW()</f>
        <v>29</v>
      </c>
      <c r="AB29" s="91" t="e">
        <f t="shared" ca="1" si="8"/>
        <v>#N/A</v>
      </c>
      <c r="AC29" s="91" t="e">
        <f t="shared" ca="1" si="9"/>
        <v>#N/A</v>
      </c>
      <c r="AD29" s="92" t="e">
        <f t="shared" ca="1" si="10"/>
        <v>#N/A</v>
      </c>
      <c r="AE29" s="91" t="e">
        <f t="shared" ca="1" si="11"/>
        <v>#N/A</v>
      </c>
      <c r="AF29" s="92" t="e">
        <f t="shared" ca="1" si="12"/>
        <v>#N/A</v>
      </c>
      <c r="AG29" s="91" t="e">
        <f t="shared" ca="1" si="13"/>
        <v>#N/A</v>
      </c>
      <c r="AH29" s="91" t="e">
        <f t="shared" ca="1" si="14"/>
        <v>#N/A</v>
      </c>
      <c r="AI29" s="93" t="e">
        <f t="shared" ca="1" si="15"/>
        <v>#N/A</v>
      </c>
      <c r="AJ29" s="91" t="e">
        <f t="shared" ca="1" si="16"/>
        <v>#N/A</v>
      </c>
      <c r="AK29" s="91" t="e">
        <f t="shared" ca="1" si="17"/>
        <v>#N/A</v>
      </c>
    </row>
    <row r="30" spans="1:46" ht="25.5" customHeight="1" x14ac:dyDescent="0.2">
      <c r="A30" s="51">
        <f>'OSNOVNA PLAČA'!A24</f>
        <v>15</v>
      </c>
      <c r="B30" s="158" t="str">
        <f>IF(LEN('OSNOVNA PLAČA'!B24)&gt;0,'OSNOVNA PLAČA'!B24,"")</f>
        <v>A15</v>
      </c>
      <c r="C30" s="52">
        <f>IF(LEN(B30)&gt;0,'OSNOVNA PLAČA'!C24,"")</f>
        <v>0</v>
      </c>
      <c r="D30" s="54">
        <f>IF(LEN(B30)&gt;0,'OSNOVNA PLAČA'!D24,"")</f>
        <v>0</v>
      </c>
      <c r="E30" s="174">
        <f>IF(LEN(B30)&gt;0,SUM('OBRAČUNANA OSNOVNA PLAČA'!E24:J24),"")</f>
        <v>0</v>
      </c>
      <c r="F30" s="55"/>
      <c r="G30" s="55"/>
      <c r="H30" s="55"/>
      <c r="I30" s="55"/>
      <c r="J30" s="55"/>
      <c r="K30" s="175">
        <f t="shared" si="4"/>
        <v>0</v>
      </c>
      <c r="L30" s="120">
        <f t="shared" si="18"/>
        <v>0</v>
      </c>
      <c r="M30" s="120">
        <f t="shared" si="19"/>
        <v>0</v>
      </c>
      <c r="N30" s="120">
        <f t="shared" si="5"/>
        <v>0</v>
      </c>
      <c r="O30" s="120">
        <f t="shared" si="6"/>
        <v>0</v>
      </c>
      <c r="P30" s="176">
        <f t="shared" si="7"/>
        <v>0</v>
      </c>
      <c r="Q30" s="176">
        <f>IF(LEN(B30)&gt;0,2*'OSNOVNA PLAČA'!E24,"")</f>
        <v>0</v>
      </c>
      <c r="R30" s="177"/>
      <c r="AA30" s="156">
        <f>ROW()</f>
        <v>30</v>
      </c>
      <c r="AB30" s="91" t="e">
        <f t="shared" ca="1" si="8"/>
        <v>#N/A</v>
      </c>
      <c r="AC30" s="91" t="e">
        <f t="shared" ca="1" si="9"/>
        <v>#N/A</v>
      </c>
      <c r="AD30" s="92" t="e">
        <f t="shared" ca="1" si="10"/>
        <v>#N/A</v>
      </c>
      <c r="AE30" s="91" t="e">
        <f t="shared" ca="1" si="11"/>
        <v>#N/A</v>
      </c>
      <c r="AF30" s="92" t="e">
        <f t="shared" ca="1" si="12"/>
        <v>#N/A</v>
      </c>
      <c r="AG30" s="91" t="e">
        <f t="shared" ca="1" si="13"/>
        <v>#N/A</v>
      </c>
      <c r="AH30" s="91" t="e">
        <f t="shared" ca="1" si="14"/>
        <v>#N/A</v>
      </c>
      <c r="AI30" s="93" t="e">
        <f t="shared" ca="1" si="15"/>
        <v>#N/A</v>
      </c>
      <c r="AJ30" s="91" t="e">
        <f t="shared" ca="1" si="16"/>
        <v>#N/A</v>
      </c>
      <c r="AK30" s="91" t="e">
        <f t="shared" ca="1" si="17"/>
        <v>#N/A</v>
      </c>
    </row>
    <row r="31" spans="1:46" ht="25.5" customHeight="1" x14ac:dyDescent="0.2">
      <c r="A31" s="51">
        <f>'OSNOVNA PLAČA'!A25</f>
        <v>16</v>
      </c>
      <c r="B31" s="158" t="str">
        <f>IF(LEN('OSNOVNA PLAČA'!B25)&gt;0,'OSNOVNA PLAČA'!B25,"")</f>
        <v>A16</v>
      </c>
      <c r="C31" s="52">
        <f>IF(LEN(B31)&gt;0,'OSNOVNA PLAČA'!C25,"")</f>
        <v>0</v>
      </c>
      <c r="D31" s="54">
        <f>IF(LEN(B31)&gt;0,'OSNOVNA PLAČA'!D25,"")</f>
        <v>0</v>
      </c>
      <c r="E31" s="174">
        <f>IF(LEN(B31)&gt;0,SUM('OBRAČUNANA OSNOVNA PLAČA'!E25:J25),"")</f>
        <v>0</v>
      </c>
      <c r="F31" s="55"/>
      <c r="G31" s="55"/>
      <c r="H31" s="55"/>
      <c r="I31" s="55"/>
      <c r="J31" s="55"/>
      <c r="K31" s="175">
        <f t="shared" si="4"/>
        <v>0</v>
      </c>
      <c r="L31" s="120">
        <f t="shared" si="18"/>
        <v>0</v>
      </c>
      <c r="M31" s="120">
        <f t="shared" si="19"/>
        <v>0</v>
      </c>
      <c r="N31" s="120">
        <f t="shared" si="5"/>
        <v>0</v>
      </c>
      <c r="O31" s="120">
        <f t="shared" si="6"/>
        <v>0</v>
      </c>
      <c r="P31" s="176">
        <f t="shared" si="7"/>
        <v>0</v>
      </c>
      <c r="Q31" s="176">
        <f>IF(LEN(B31)&gt;0,2*'OSNOVNA PLAČA'!E25,"")</f>
        <v>0</v>
      </c>
      <c r="R31" s="177"/>
      <c r="AA31" s="156">
        <f>ROW()</f>
        <v>31</v>
      </c>
      <c r="AB31" s="91" t="e">
        <f t="shared" ca="1" si="8"/>
        <v>#N/A</v>
      </c>
      <c r="AC31" s="91" t="e">
        <f t="shared" ca="1" si="9"/>
        <v>#N/A</v>
      </c>
      <c r="AD31" s="92" t="e">
        <f t="shared" ca="1" si="10"/>
        <v>#N/A</v>
      </c>
      <c r="AE31" s="91" t="e">
        <f t="shared" ca="1" si="11"/>
        <v>#N/A</v>
      </c>
      <c r="AF31" s="92" t="e">
        <f t="shared" ca="1" si="12"/>
        <v>#N/A</v>
      </c>
      <c r="AG31" s="91" t="e">
        <f t="shared" ca="1" si="13"/>
        <v>#N/A</v>
      </c>
      <c r="AH31" s="91" t="e">
        <f t="shared" ca="1" si="14"/>
        <v>#N/A</v>
      </c>
      <c r="AI31" s="93" t="e">
        <f t="shared" ca="1" si="15"/>
        <v>#N/A</v>
      </c>
      <c r="AJ31" s="91" t="e">
        <f t="shared" ca="1" si="16"/>
        <v>#N/A</v>
      </c>
      <c r="AK31" s="91" t="e">
        <f t="shared" ca="1" si="17"/>
        <v>#N/A</v>
      </c>
    </row>
    <row r="32" spans="1:46" ht="25.5" customHeight="1" x14ac:dyDescent="0.2">
      <c r="A32" s="51">
        <f>'OSNOVNA PLAČA'!A26</f>
        <v>17</v>
      </c>
      <c r="B32" s="158" t="str">
        <f>IF(LEN('OSNOVNA PLAČA'!B26)&gt;0,'OSNOVNA PLAČA'!B26,"")</f>
        <v>A17</v>
      </c>
      <c r="C32" s="52">
        <f>IF(LEN(B32)&gt;0,'OSNOVNA PLAČA'!C26,"")</f>
        <v>0</v>
      </c>
      <c r="D32" s="54">
        <f>IF(LEN(B32)&gt;0,'OSNOVNA PLAČA'!D26,"")</f>
        <v>0</v>
      </c>
      <c r="E32" s="174">
        <f>IF(LEN(B32)&gt;0,SUM('OBRAČUNANA OSNOVNA PLAČA'!E26:J26),"")</f>
        <v>0</v>
      </c>
      <c r="F32" s="55"/>
      <c r="G32" s="55"/>
      <c r="H32" s="55"/>
      <c r="I32" s="55"/>
      <c r="J32" s="55"/>
      <c r="K32" s="175">
        <f t="shared" si="4"/>
        <v>0</v>
      </c>
      <c r="L32" s="120">
        <f t="shared" si="18"/>
        <v>0</v>
      </c>
      <c r="M32" s="120">
        <f t="shared" si="19"/>
        <v>0</v>
      </c>
      <c r="N32" s="120">
        <f t="shared" si="5"/>
        <v>0</v>
      </c>
      <c r="O32" s="120">
        <f t="shared" si="6"/>
        <v>0</v>
      </c>
      <c r="P32" s="176">
        <f t="shared" si="7"/>
        <v>0</v>
      </c>
      <c r="Q32" s="176">
        <f>IF(LEN(B32)&gt;0,2*'OSNOVNA PLAČA'!E26,"")</f>
        <v>0</v>
      </c>
      <c r="R32" s="177"/>
      <c r="AA32" s="156">
        <f>ROW()</f>
        <v>32</v>
      </c>
      <c r="AB32" s="91" t="e">
        <f t="shared" ca="1" si="8"/>
        <v>#N/A</v>
      </c>
      <c r="AC32" s="91" t="e">
        <f t="shared" ca="1" si="9"/>
        <v>#N/A</v>
      </c>
      <c r="AD32" s="92" t="e">
        <f t="shared" ca="1" si="10"/>
        <v>#N/A</v>
      </c>
      <c r="AE32" s="91" t="e">
        <f t="shared" ca="1" si="11"/>
        <v>#N/A</v>
      </c>
      <c r="AF32" s="92" t="e">
        <f t="shared" ca="1" si="12"/>
        <v>#N/A</v>
      </c>
      <c r="AG32" s="91" t="e">
        <f t="shared" ca="1" si="13"/>
        <v>#N/A</v>
      </c>
      <c r="AH32" s="91" t="e">
        <f t="shared" ca="1" si="14"/>
        <v>#N/A</v>
      </c>
      <c r="AI32" s="93" t="e">
        <f t="shared" ca="1" si="15"/>
        <v>#N/A</v>
      </c>
      <c r="AJ32" s="91" t="e">
        <f t="shared" ca="1" si="16"/>
        <v>#N/A</v>
      </c>
      <c r="AK32" s="91" t="e">
        <f t="shared" ca="1" si="17"/>
        <v>#N/A</v>
      </c>
    </row>
    <row r="33" spans="1:37" ht="25.5" customHeight="1" x14ac:dyDescent="0.2">
      <c r="A33" s="51">
        <f>'OSNOVNA PLAČA'!A27</f>
        <v>18</v>
      </c>
      <c r="B33" s="158" t="str">
        <f>IF(LEN('OSNOVNA PLAČA'!B27)&gt;0,'OSNOVNA PLAČA'!B27,"")</f>
        <v>A18</v>
      </c>
      <c r="C33" s="52">
        <f>IF(LEN(B33)&gt;0,'OSNOVNA PLAČA'!C27,"")</f>
        <v>0</v>
      </c>
      <c r="D33" s="54">
        <f>IF(LEN(B33)&gt;0,'OSNOVNA PLAČA'!D27,"")</f>
        <v>0</v>
      </c>
      <c r="E33" s="174">
        <f>IF(LEN(B33)&gt;0,SUM('OBRAČUNANA OSNOVNA PLAČA'!E27:J27),"")</f>
        <v>0</v>
      </c>
      <c r="F33" s="55"/>
      <c r="G33" s="55"/>
      <c r="H33" s="55"/>
      <c r="I33" s="55"/>
      <c r="J33" s="55"/>
      <c r="K33" s="175">
        <f t="shared" si="4"/>
        <v>0</v>
      </c>
      <c r="L33" s="120">
        <f t="shared" si="18"/>
        <v>0</v>
      </c>
      <c r="M33" s="120">
        <f t="shared" si="19"/>
        <v>0</v>
      </c>
      <c r="N33" s="120">
        <f t="shared" si="5"/>
        <v>0</v>
      </c>
      <c r="O33" s="120">
        <f t="shared" si="6"/>
        <v>0</v>
      </c>
      <c r="P33" s="176">
        <f t="shared" si="7"/>
        <v>0</v>
      </c>
      <c r="Q33" s="176">
        <f>IF(LEN(B33)&gt;0,2*'OSNOVNA PLAČA'!E27,"")</f>
        <v>0</v>
      </c>
      <c r="R33" s="177"/>
      <c r="AA33" s="156">
        <f>ROW()</f>
        <v>33</v>
      </c>
      <c r="AB33" s="91" t="e">
        <f t="shared" ca="1" si="8"/>
        <v>#N/A</v>
      </c>
      <c r="AC33" s="91" t="e">
        <f t="shared" ca="1" si="9"/>
        <v>#N/A</v>
      </c>
      <c r="AD33" s="92" t="e">
        <f t="shared" ca="1" si="10"/>
        <v>#N/A</v>
      </c>
      <c r="AE33" s="91" t="e">
        <f t="shared" ca="1" si="11"/>
        <v>#N/A</v>
      </c>
      <c r="AF33" s="92" t="e">
        <f t="shared" ca="1" si="12"/>
        <v>#N/A</v>
      </c>
      <c r="AG33" s="91" t="e">
        <f t="shared" ca="1" si="13"/>
        <v>#N/A</v>
      </c>
      <c r="AH33" s="91" t="e">
        <f t="shared" ca="1" si="14"/>
        <v>#N/A</v>
      </c>
      <c r="AI33" s="93" t="e">
        <f t="shared" ca="1" si="15"/>
        <v>#N/A</v>
      </c>
      <c r="AJ33" s="91" t="e">
        <f t="shared" ca="1" si="16"/>
        <v>#N/A</v>
      </c>
      <c r="AK33" s="91" t="e">
        <f t="shared" ca="1" si="17"/>
        <v>#N/A</v>
      </c>
    </row>
    <row r="34" spans="1:37" ht="25.5" customHeight="1" x14ac:dyDescent="0.2">
      <c r="A34" s="51">
        <f>'OSNOVNA PLAČA'!A28</f>
        <v>19</v>
      </c>
      <c r="B34" s="158" t="str">
        <f>IF(LEN('OSNOVNA PLAČA'!B28)&gt;0,'OSNOVNA PLAČA'!B28,"")</f>
        <v>A19</v>
      </c>
      <c r="C34" s="52">
        <f>IF(LEN(B34)&gt;0,'OSNOVNA PLAČA'!C28,"")</f>
        <v>0</v>
      </c>
      <c r="D34" s="54">
        <f>IF(LEN(B34)&gt;0,'OSNOVNA PLAČA'!D28,"")</f>
        <v>0</v>
      </c>
      <c r="E34" s="174">
        <f>IF(LEN(B34)&gt;0,SUM('OBRAČUNANA OSNOVNA PLAČA'!E28:J28),"")</f>
        <v>0</v>
      </c>
      <c r="F34" s="55"/>
      <c r="G34" s="55"/>
      <c r="H34" s="55"/>
      <c r="I34" s="55"/>
      <c r="J34" s="55"/>
      <c r="K34" s="175">
        <f t="shared" si="4"/>
        <v>0</v>
      </c>
      <c r="L34" s="120">
        <f t="shared" si="18"/>
        <v>0</v>
      </c>
      <c r="M34" s="120">
        <f t="shared" si="19"/>
        <v>0</v>
      </c>
      <c r="N34" s="120">
        <f t="shared" si="5"/>
        <v>0</v>
      </c>
      <c r="O34" s="120">
        <f t="shared" si="6"/>
        <v>0</v>
      </c>
      <c r="P34" s="176">
        <f t="shared" si="7"/>
        <v>0</v>
      </c>
      <c r="Q34" s="176">
        <f>IF(LEN(B34)&gt;0,2*'OSNOVNA PLAČA'!E28,"")</f>
        <v>0</v>
      </c>
      <c r="R34" s="177"/>
      <c r="AA34" s="156">
        <f>ROW()</f>
        <v>34</v>
      </c>
      <c r="AB34" s="91" t="e">
        <f t="shared" ca="1" si="8"/>
        <v>#N/A</v>
      </c>
      <c r="AC34" s="91" t="e">
        <f t="shared" ca="1" si="9"/>
        <v>#N/A</v>
      </c>
      <c r="AD34" s="92" t="e">
        <f t="shared" ca="1" si="10"/>
        <v>#N/A</v>
      </c>
      <c r="AE34" s="91" t="e">
        <f t="shared" ca="1" si="11"/>
        <v>#N/A</v>
      </c>
      <c r="AF34" s="92" t="e">
        <f t="shared" ca="1" si="12"/>
        <v>#N/A</v>
      </c>
      <c r="AG34" s="91" t="e">
        <f t="shared" ca="1" si="13"/>
        <v>#N/A</v>
      </c>
      <c r="AH34" s="91" t="e">
        <f t="shared" ca="1" si="14"/>
        <v>#N/A</v>
      </c>
      <c r="AI34" s="93" t="e">
        <f t="shared" ca="1" si="15"/>
        <v>#N/A</v>
      </c>
      <c r="AJ34" s="91" t="e">
        <f t="shared" ca="1" si="16"/>
        <v>#N/A</v>
      </c>
      <c r="AK34" s="91" t="e">
        <f t="shared" ca="1" si="17"/>
        <v>#N/A</v>
      </c>
    </row>
    <row r="35" spans="1:37" ht="25.5" customHeight="1" x14ac:dyDescent="0.2">
      <c r="A35" s="51">
        <f>'OSNOVNA PLAČA'!A29</f>
        <v>20</v>
      </c>
      <c r="B35" s="158" t="str">
        <f>IF(LEN('OSNOVNA PLAČA'!B29)&gt;0,'OSNOVNA PLAČA'!B29,"")</f>
        <v>A20</v>
      </c>
      <c r="C35" s="52">
        <f>IF(LEN(B35)&gt;0,'OSNOVNA PLAČA'!C29,"")</f>
        <v>0</v>
      </c>
      <c r="D35" s="54">
        <f>IF(LEN(B35)&gt;0,'OSNOVNA PLAČA'!D29,"")</f>
        <v>0</v>
      </c>
      <c r="E35" s="174">
        <f>IF(LEN(B35)&gt;0,SUM('OBRAČUNANA OSNOVNA PLAČA'!E29:J29),"")</f>
        <v>0</v>
      </c>
      <c r="F35" s="55"/>
      <c r="G35" s="55"/>
      <c r="H35" s="55"/>
      <c r="I35" s="55"/>
      <c r="J35" s="55"/>
      <c r="K35" s="175">
        <f t="shared" si="4"/>
        <v>0</v>
      </c>
      <c r="L35" s="120">
        <f t="shared" si="18"/>
        <v>0</v>
      </c>
      <c r="M35" s="120">
        <f t="shared" si="19"/>
        <v>0</v>
      </c>
      <c r="N35" s="120">
        <f t="shared" si="5"/>
        <v>0</v>
      </c>
      <c r="O35" s="120">
        <f t="shared" si="6"/>
        <v>0</v>
      </c>
      <c r="P35" s="176">
        <f t="shared" si="7"/>
        <v>0</v>
      </c>
      <c r="Q35" s="176">
        <f>IF(LEN(B35)&gt;0,2*'OSNOVNA PLAČA'!E29,"")</f>
        <v>0</v>
      </c>
      <c r="R35" s="177"/>
      <c r="AA35" s="156">
        <f>ROW()</f>
        <v>35</v>
      </c>
      <c r="AB35" s="91" t="e">
        <f t="shared" ca="1" si="8"/>
        <v>#N/A</v>
      </c>
      <c r="AC35" s="91" t="e">
        <f t="shared" ca="1" si="9"/>
        <v>#N/A</v>
      </c>
      <c r="AD35" s="92" t="e">
        <f t="shared" ca="1" si="10"/>
        <v>#N/A</v>
      </c>
      <c r="AE35" s="91" t="e">
        <f t="shared" ca="1" si="11"/>
        <v>#N/A</v>
      </c>
      <c r="AF35" s="92" t="e">
        <f t="shared" ca="1" si="12"/>
        <v>#N/A</v>
      </c>
      <c r="AG35" s="91" t="e">
        <f t="shared" ca="1" si="13"/>
        <v>#N/A</v>
      </c>
      <c r="AH35" s="91" t="e">
        <f t="shared" ca="1" si="14"/>
        <v>#N/A</v>
      </c>
      <c r="AI35" s="93" t="e">
        <f t="shared" ca="1" si="15"/>
        <v>#N/A</v>
      </c>
      <c r="AJ35" s="91" t="e">
        <f t="shared" ca="1" si="16"/>
        <v>#N/A</v>
      </c>
      <c r="AK35" s="91" t="e">
        <f t="shared" ca="1" si="17"/>
        <v>#N/A</v>
      </c>
    </row>
    <row r="36" spans="1:37" ht="25.5" customHeight="1" x14ac:dyDescent="0.2">
      <c r="A36" s="51">
        <f>'OSNOVNA PLAČA'!A30</f>
        <v>21</v>
      </c>
      <c r="B36" s="158" t="str">
        <f>IF(LEN('OSNOVNA PLAČA'!B30)&gt;0,'OSNOVNA PLAČA'!B30,"")</f>
        <v>A21</v>
      </c>
      <c r="C36" s="52">
        <f>IF(LEN(B36)&gt;0,'OSNOVNA PLAČA'!C30,"")</f>
        <v>0</v>
      </c>
      <c r="D36" s="54">
        <f>IF(LEN(B36)&gt;0,'OSNOVNA PLAČA'!D30,"")</f>
        <v>0</v>
      </c>
      <c r="E36" s="174">
        <f>IF(LEN(B36)&gt;0,SUM('OBRAČUNANA OSNOVNA PLAČA'!E30:J30),"")</f>
        <v>0</v>
      </c>
      <c r="F36" s="55"/>
      <c r="G36" s="55"/>
      <c r="H36" s="55"/>
      <c r="I36" s="55"/>
      <c r="J36" s="55"/>
      <c r="K36" s="175">
        <f t="shared" si="4"/>
        <v>0</v>
      </c>
      <c r="L36" s="120">
        <f t="shared" si="18"/>
        <v>0</v>
      </c>
      <c r="M36" s="120">
        <f t="shared" si="19"/>
        <v>0</v>
      </c>
      <c r="N36" s="120">
        <f t="shared" si="5"/>
        <v>0</v>
      </c>
      <c r="O36" s="120">
        <f t="shared" si="6"/>
        <v>0</v>
      </c>
      <c r="P36" s="176">
        <f t="shared" si="7"/>
        <v>0</v>
      </c>
      <c r="Q36" s="176">
        <f>IF(LEN(B36)&gt;0,2*'OSNOVNA PLAČA'!E30,"")</f>
        <v>0</v>
      </c>
      <c r="R36" s="177"/>
      <c r="AA36" s="156">
        <f>ROW()</f>
        <v>36</v>
      </c>
      <c r="AB36" s="91" t="e">
        <f t="shared" ca="1" si="8"/>
        <v>#N/A</v>
      </c>
      <c r="AC36" s="91" t="e">
        <f t="shared" ca="1" si="9"/>
        <v>#N/A</v>
      </c>
      <c r="AD36" s="92" t="e">
        <f t="shared" ca="1" si="10"/>
        <v>#N/A</v>
      </c>
      <c r="AE36" s="91" t="e">
        <f t="shared" ca="1" si="11"/>
        <v>#N/A</v>
      </c>
      <c r="AF36" s="92" t="e">
        <f t="shared" ca="1" si="12"/>
        <v>#N/A</v>
      </c>
      <c r="AG36" s="91" t="e">
        <f t="shared" ca="1" si="13"/>
        <v>#N/A</v>
      </c>
      <c r="AH36" s="91" t="e">
        <f t="shared" ca="1" si="14"/>
        <v>#N/A</v>
      </c>
      <c r="AI36" s="93" t="e">
        <f t="shared" ca="1" si="15"/>
        <v>#N/A</v>
      </c>
      <c r="AJ36" s="91" t="e">
        <f t="shared" ca="1" si="16"/>
        <v>#N/A</v>
      </c>
      <c r="AK36" s="91" t="e">
        <f t="shared" ca="1" si="17"/>
        <v>#N/A</v>
      </c>
    </row>
    <row r="37" spans="1:37" ht="25.5" customHeight="1" x14ac:dyDescent="0.2">
      <c r="A37" s="51">
        <f>'OSNOVNA PLAČA'!A31</f>
        <v>22</v>
      </c>
      <c r="B37" s="158" t="str">
        <f>IF(LEN('OSNOVNA PLAČA'!B31)&gt;0,'OSNOVNA PLAČA'!B31,"")</f>
        <v>A22</v>
      </c>
      <c r="C37" s="52">
        <f>IF(LEN(B37)&gt;0,'OSNOVNA PLAČA'!C31,"")</f>
        <v>0</v>
      </c>
      <c r="D37" s="54">
        <f>IF(LEN(B37)&gt;0,'OSNOVNA PLAČA'!D31,"")</f>
        <v>0</v>
      </c>
      <c r="E37" s="174">
        <f>IF(LEN(B37)&gt;0,SUM('OBRAČUNANA OSNOVNA PLAČA'!E31:J31),"")</f>
        <v>0</v>
      </c>
      <c r="F37" s="55"/>
      <c r="G37" s="55"/>
      <c r="H37" s="55"/>
      <c r="I37" s="55"/>
      <c r="J37" s="55"/>
      <c r="K37" s="175">
        <f t="shared" si="4"/>
        <v>0</v>
      </c>
      <c r="L37" s="120">
        <f t="shared" si="18"/>
        <v>0</v>
      </c>
      <c r="M37" s="120">
        <f t="shared" si="19"/>
        <v>0</v>
      </c>
      <c r="N37" s="120">
        <f t="shared" si="5"/>
        <v>0</v>
      </c>
      <c r="O37" s="120">
        <f t="shared" si="6"/>
        <v>0</v>
      </c>
      <c r="P37" s="176">
        <f t="shared" si="7"/>
        <v>0</v>
      </c>
      <c r="Q37" s="176">
        <f>IF(LEN(B37)&gt;0,2*'OSNOVNA PLAČA'!E31,"")</f>
        <v>0</v>
      </c>
      <c r="R37" s="177"/>
      <c r="AA37" s="156">
        <f>ROW()</f>
        <v>37</v>
      </c>
      <c r="AB37" s="91" t="e">
        <f t="shared" ca="1" si="8"/>
        <v>#N/A</v>
      </c>
      <c r="AC37" s="91" t="e">
        <f t="shared" ca="1" si="9"/>
        <v>#N/A</v>
      </c>
      <c r="AD37" s="92" t="e">
        <f t="shared" ca="1" si="10"/>
        <v>#N/A</v>
      </c>
      <c r="AE37" s="91" t="e">
        <f t="shared" ca="1" si="11"/>
        <v>#N/A</v>
      </c>
      <c r="AF37" s="92" t="e">
        <f t="shared" ca="1" si="12"/>
        <v>#N/A</v>
      </c>
      <c r="AG37" s="91" t="e">
        <f t="shared" ca="1" si="13"/>
        <v>#N/A</v>
      </c>
      <c r="AH37" s="91" t="e">
        <f t="shared" ca="1" si="14"/>
        <v>#N/A</v>
      </c>
      <c r="AI37" s="93" t="e">
        <f t="shared" ca="1" si="15"/>
        <v>#N/A</v>
      </c>
      <c r="AJ37" s="91" t="e">
        <f t="shared" ca="1" si="16"/>
        <v>#N/A</v>
      </c>
      <c r="AK37" s="91" t="e">
        <f t="shared" ca="1" si="17"/>
        <v>#N/A</v>
      </c>
    </row>
    <row r="38" spans="1:37" ht="25.5" customHeight="1" x14ac:dyDescent="0.2">
      <c r="A38" s="51">
        <f>'OSNOVNA PLAČA'!A32</f>
        <v>23</v>
      </c>
      <c r="B38" s="158" t="str">
        <f>IF(LEN('OSNOVNA PLAČA'!B32)&gt;0,'OSNOVNA PLAČA'!B32,"")</f>
        <v>A23</v>
      </c>
      <c r="C38" s="52">
        <f>IF(LEN(B38)&gt;0,'OSNOVNA PLAČA'!C32,"")</f>
        <v>0</v>
      </c>
      <c r="D38" s="54">
        <f>IF(LEN(B38)&gt;0,'OSNOVNA PLAČA'!D32,"")</f>
        <v>0</v>
      </c>
      <c r="E38" s="174">
        <f>IF(LEN(B38)&gt;0,SUM('OBRAČUNANA OSNOVNA PLAČA'!E32:J32),"")</f>
        <v>0</v>
      </c>
      <c r="F38" s="55"/>
      <c r="G38" s="55"/>
      <c r="H38" s="55"/>
      <c r="I38" s="55"/>
      <c r="J38" s="55"/>
      <c r="K38" s="175">
        <f t="shared" si="4"/>
        <v>0</v>
      </c>
      <c r="L38" s="120">
        <f t="shared" si="18"/>
        <v>0</v>
      </c>
      <c r="M38" s="120">
        <f t="shared" si="19"/>
        <v>0</v>
      </c>
      <c r="N38" s="120">
        <f t="shared" si="5"/>
        <v>0</v>
      </c>
      <c r="O38" s="120">
        <f t="shared" si="6"/>
        <v>0</v>
      </c>
      <c r="P38" s="176">
        <f t="shared" si="7"/>
        <v>0</v>
      </c>
      <c r="Q38" s="176">
        <f>IF(LEN(B38)&gt;0,2*'OSNOVNA PLAČA'!E32,"")</f>
        <v>0</v>
      </c>
      <c r="R38" s="177"/>
      <c r="AA38" s="156">
        <f>ROW()</f>
        <v>38</v>
      </c>
      <c r="AB38" s="91" t="e">
        <f t="shared" ca="1" si="8"/>
        <v>#N/A</v>
      </c>
      <c r="AC38" s="91" t="e">
        <f t="shared" ca="1" si="9"/>
        <v>#N/A</v>
      </c>
      <c r="AD38" s="92" t="e">
        <f t="shared" ca="1" si="10"/>
        <v>#N/A</v>
      </c>
      <c r="AE38" s="91" t="e">
        <f t="shared" ca="1" si="11"/>
        <v>#N/A</v>
      </c>
      <c r="AF38" s="92" t="e">
        <f t="shared" ca="1" si="12"/>
        <v>#N/A</v>
      </c>
      <c r="AG38" s="91" t="e">
        <f t="shared" ca="1" si="13"/>
        <v>#N/A</v>
      </c>
      <c r="AH38" s="91" t="e">
        <f t="shared" ca="1" si="14"/>
        <v>#N/A</v>
      </c>
      <c r="AI38" s="93" t="e">
        <f t="shared" ca="1" si="15"/>
        <v>#N/A</v>
      </c>
      <c r="AJ38" s="91" t="e">
        <f t="shared" ca="1" si="16"/>
        <v>#N/A</v>
      </c>
      <c r="AK38" s="91" t="e">
        <f t="shared" ca="1" si="17"/>
        <v>#N/A</v>
      </c>
    </row>
    <row r="39" spans="1:37" ht="25.5" customHeight="1" x14ac:dyDescent="0.2">
      <c r="A39" s="51">
        <f>'OSNOVNA PLAČA'!A33</f>
        <v>24</v>
      </c>
      <c r="B39" s="158" t="str">
        <f>IF(LEN('OSNOVNA PLAČA'!B33)&gt;0,'OSNOVNA PLAČA'!B33,"")</f>
        <v>A24</v>
      </c>
      <c r="C39" s="52">
        <f>IF(LEN(B39)&gt;0,'OSNOVNA PLAČA'!C33,"")</f>
        <v>0</v>
      </c>
      <c r="D39" s="54">
        <f>IF(LEN(B39)&gt;0,'OSNOVNA PLAČA'!D33,"")</f>
        <v>0</v>
      </c>
      <c r="E39" s="174">
        <f>IF(LEN(B39)&gt;0,SUM('OBRAČUNANA OSNOVNA PLAČA'!E33:J33),"")</f>
        <v>0</v>
      </c>
      <c r="F39" s="55"/>
      <c r="G39" s="55"/>
      <c r="H39" s="55"/>
      <c r="I39" s="55"/>
      <c r="J39" s="55"/>
      <c r="K39" s="175">
        <f t="shared" si="4"/>
        <v>0</v>
      </c>
      <c r="L39" s="120">
        <f t="shared" si="18"/>
        <v>0</v>
      </c>
      <c r="M39" s="120">
        <f t="shared" si="19"/>
        <v>0</v>
      </c>
      <c r="N39" s="120">
        <f t="shared" si="5"/>
        <v>0</v>
      </c>
      <c r="O39" s="120">
        <f t="shared" si="6"/>
        <v>0</v>
      </c>
      <c r="P39" s="176">
        <f t="shared" si="7"/>
        <v>0</v>
      </c>
      <c r="Q39" s="176">
        <f>IF(LEN(B39)&gt;0,2*'OSNOVNA PLAČA'!E33,"")</f>
        <v>0</v>
      </c>
      <c r="R39" s="177"/>
      <c r="AA39" s="156">
        <f>ROW()</f>
        <v>39</v>
      </c>
      <c r="AB39" s="91" t="e">
        <f t="shared" ca="1" si="8"/>
        <v>#N/A</v>
      </c>
      <c r="AC39" s="91" t="e">
        <f t="shared" ca="1" si="9"/>
        <v>#N/A</v>
      </c>
      <c r="AD39" s="92" t="e">
        <f t="shared" ca="1" si="10"/>
        <v>#N/A</v>
      </c>
      <c r="AE39" s="91" t="e">
        <f t="shared" ca="1" si="11"/>
        <v>#N/A</v>
      </c>
      <c r="AF39" s="92" t="e">
        <f t="shared" ca="1" si="12"/>
        <v>#N/A</v>
      </c>
      <c r="AG39" s="91" t="e">
        <f t="shared" ca="1" si="13"/>
        <v>#N/A</v>
      </c>
      <c r="AH39" s="91" t="e">
        <f t="shared" ca="1" si="14"/>
        <v>#N/A</v>
      </c>
      <c r="AI39" s="93" t="e">
        <f t="shared" ca="1" si="15"/>
        <v>#N/A</v>
      </c>
      <c r="AJ39" s="91" t="e">
        <f t="shared" ca="1" si="16"/>
        <v>#N/A</v>
      </c>
      <c r="AK39" s="91" t="e">
        <f t="shared" ca="1" si="17"/>
        <v>#N/A</v>
      </c>
    </row>
    <row r="40" spans="1:37" ht="25.5" customHeight="1" x14ac:dyDescent="0.2">
      <c r="A40" s="51">
        <f>'OSNOVNA PLAČA'!A34</f>
        <v>25</v>
      </c>
      <c r="B40" s="158" t="str">
        <f>IF(LEN('OSNOVNA PLAČA'!B34)&gt;0,'OSNOVNA PLAČA'!B34,"")</f>
        <v>A25</v>
      </c>
      <c r="C40" s="52">
        <f>IF(LEN(B40)&gt;0,'OSNOVNA PLAČA'!C34,"")</f>
        <v>0</v>
      </c>
      <c r="D40" s="54">
        <f>IF(LEN(B40)&gt;0,'OSNOVNA PLAČA'!D34,"")</f>
        <v>0</v>
      </c>
      <c r="E40" s="174">
        <f>IF(LEN(B40)&gt;0,SUM('OBRAČUNANA OSNOVNA PLAČA'!E34:J34),"")</f>
        <v>0</v>
      </c>
      <c r="F40" s="55"/>
      <c r="G40" s="55"/>
      <c r="H40" s="55"/>
      <c r="I40" s="55"/>
      <c r="J40" s="55"/>
      <c r="K40" s="175">
        <f t="shared" si="4"/>
        <v>0</v>
      </c>
      <c r="L40" s="120">
        <f t="shared" si="18"/>
        <v>0</v>
      </c>
      <c r="M40" s="120">
        <f t="shared" si="19"/>
        <v>0</v>
      </c>
      <c r="N40" s="120">
        <f t="shared" si="5"/>
        <v>0</v>
      </c>
      <c r="O40" s="120">
        <f t="shared" si="6"/>
        <v>0</v>
      </c>
      <c r="P40" s="176">
        <f t="shared" si="7"/>
        <v>0</v>
      </c>
      <c r="Q40" s="176">
        <f>IF(LEN(B40)&gt;0,2*'OSNOVNA PLAČA'!E34,"")</f>
        <v>0</v>
      </c>
      <c r="R40" s="177"/>
      <c r="AA40" s="156">
        <f>ROW()</f>
        <v>40</v>
      </c>
      <c r="AB40" s="91" t="e">
        <f t="shared" ca="1" si="8"/>
        <v>#N/A</v>
      </c>
      <c r="AC40" s="91" t="e">
        <f t="shared" ca="1" si="9"/>
        <v>#N/A</v>
      </c>
      <c r="AD40" s="92" t="e">
        <f t="shared" ca="1" si="10"/>
        <v>#N/A</v>
      </c>
      <c r="AE40" s="91" t="e">
        <f t="shared" ca="1" si="11"/>
        <v>#N/A</v>
      </c>
      <c r="AF40" s="92" t="e">
        <f t="shared" ca="1" si="12"/>
        <v>#N/A</v>
      </c>
      <c r="AG40" s="91" t="e">
        <f t="shared" ca="1" si="13"/>
        <v>#N/A</v>
      </c>
      <c r="AH40" s="91" t="e">
        <f t="shared" ca="1" si="14"/>
        <v>#N/A</v>
      </c>
      <c r="AI40" s="93" t="e">
        <f t="shared" ca="1" si="15"/>
        <v>#N/A</v>
      </c>
      <c r="AJ40" s="91" t="e">
        <f t="shared" ca="1" si="16"/>
        <v>#N/A</v>
      </c>
      <c r="AK40" s="91" t="e">
        <f t="shared" ca="1" si="17"/>
        <v>#N/A</v>
      </c>
    </row>
    <row r="41" spans="1:37" ht="25.5" customHeight="1" x14ac:dyDescent="0.2">
      <c r="A41" s="51">
        <f>'OSNOVNA PLAČA'!A35</f>
        <v>26</v>
      </c>
      <c r="B41" s="158" t="str">
        <f>IF(LEN('OSNOVNA PLAČA'!B35)&gt;0,'OSNOVNA PLAČA'!B35,"")</f>
        <v>A26</v>
      </c>
      <c r="C41" s="52">
        <f>IF(LEN(B41)&gt;0,'OSNOVNA PLAČA'!C35,"")</f>
        <v>0</v>
      </c>
      <c r="D41" s="54">
        <f>IF(LEN(B41)&gt;0,'OSNOVNA PLAČA'!D35,"")</f>
        <v>0</v>
      </c>
      <c r="E41" s="174">
        <f>IF(LEN(B41)&gt;0,SUM('OBRAČUNANA OSNOVNA PLAČA'!E35:J35),"")</f>
        <v>0</v>
      </c>
      <c r="F41" s="55"/>
      <c r="G41" s="55"/>
      <c r="H41" s="55"/>
      <c r="I41" s="55"/>
      <c r="J41" s="55"/>
      <c r="K41" s="175">
        <f t="shared" si="4"/>
        <v>0</v>
      </c>
      <c r="L41" s="120">
        <f t="shared" si="18"/>
        <v>0</v>
      </c>
      <c r="M41" s="120">
        <f t="shared" si="19"/>
        <v>0</v>
      </c>
      <c r="N41" s="120">
        <f t="shared" si="5"/>
        <v>0</v>
      </c>
      <c r="O41" s="120">
        <f t="shared" si="6"/>
        <v>0</v>
      </c>
      <c r="P41" s="176">
        <f t="shared" si="7"/>
        <v>0</v>
      </c>
      <c r="Q41" s="176">
        <f>IF(LEN(B41)&gt;0,2*'OSNOVNA PLAČA'!E35,"")</f>
        <v>0</v>
      </c>
      <c r="R41" s="177"/>
      <c r="AA41" s="156">
        <f>ROW()</f>
        <v>41</v>
      </c>
      <c r="AB41" s="91" t="e">
        <f t="shared" ca="1" si="8"/>
        <v>#N/A</v>
      </c>
      <c r="AC41" s="91" t="e">
        <f t="shared" ca="1" si="9"/>
        <v>#N/A</v>
      </c>
      <c r="AD41" s="92" t="e">
        <f t="shared" ca="1" si="10"/>
        <v>#N/A</v>
      </c>
      <c r="AE41" s="91" t="e">
        <f t="shared" ca="1" si="11"/>
        <v>#N/A</v>
      </c>
      <c r="AF41" s="92" t="e">
        <f t="shared" ca="1" si="12"/>
        <v>#N/A</v>
      </c>
      <c r="AG41" s="91" t="e">
        <f t="shared" ca="1" si="13"/>
        <v>#N/A</v>
      </c>
      <c r="AH41" s="91" t="e">
        <f t="shared" ca="1" si="14"/>
        <v>#N/A</v>
      </c>
      <c r="AI41" s="93" t="e">
        <f t="shared" ca="1" si="15"/>
        <v>#N/A</v>
      </c>
      <c r="AJ41" s="91" t="e">
        <f t="shared" ca="1" si="16"/>
        <v>#N/A</v>
      </c>
      <c r="AK41" s="91" t="e">
        <f t="shared" ca="1" si="17"/>
        <v>#N/A</v>
      </c>
    </row>
    <row r="42" spans="1:37" ht="25.5" customHeight="1" x14ac:dyDescent="0.2">
      <c r="A42" s="51">
        <f>'OSNOVNA PLAČA'!A36</f>
        <v>27</v>
      </c>
      <c r="B42" s="158" t="str">
        <f>IF(LEN('OSNOVNA PLAČA'!B36)&gt;0,'OSNOVNA PLAČA'!B36,"")</f>
        <v>A27</v>
      </c>
      <c r="C42" s="52">
        <f>IF(LEN(B42)&gt;0,'OSNOVNA PLAČA'!C36,"")</f>
        <v>0</v>
      </c>
      <c r="D42" s="54">
        <f>IF(LEN(B42)&gt;0,'OSNOVNA PLAČA'!D36,"")</f>
        <v>0</v>
      </c>
      <c r="E42" s="174">
        <f>IF(LEN(B42)&gt;0,SUM('OBRAČUNANA OSNOVNA PLAČA'!E36:J36),"")</f>
        <v>0</v>
      </c>
      <c r="F42" s="55"/>
      <c r="G42" s="55"/>
      <c r="H42" s="55"/>
      <c r="I42" s="55"/>
      <c r="J42" s="55"/>
      <c r="K42" s="175">
        <f t="shared" si="4"/>
        <v>0</v>
      </c>
      <c r="L42" s="120">
        <f t="shared" si="18"/>
        <v>0</v>
      </c>
      <c r="M42" s="120">
        <f t="shared" si="19"/>
        <v>0</v>
      </c>
      <c r="N42" s="120">
        <f t="shared" si="5"/>
        <v>0</v>
      </c>
      <c r="O42" s="120">
        <f t="shared" si="6"/>
        <v>0</v>
      </c>
      <c r="P42" s="176">
        <f t="shared" si="7"/>
        <v>0</v>
      </c>
      <c r="Q42" s="176">
        <f>IF(LEN(B42)&gt;0,2*'OSNOVNA PLAČA'!E36,"")</f>
        <v>0</v>
      </c>
      <c r="R42" s="177"/>
      <c r="AA42" s="156">
        <f>ROW()</f>
        <v>42</v>
      </c>
      <c r="AB42" s="91" t="e">
        <f t="shared" ca="1" si="8"/>
        <v>#N/A</v>
      </c>
      <c r="AC42" s="91" t="e">
        <f t="shared" ca="1" si="9"/>
        <v>#N/A</v>
      </c>
      <c r="AD42" s="92" t="e">
        <f t="shared" ca="1" si="10"/>
        <v>#N/A</v>
      </c>
      <c r="AE42" s="91" t="e">
        <f t="shared" ca="1" si="11"/>
        <v>#N/A</v>
      </c>
      <c r="AF42" s="92" t="e">
        <f t="shared" ca="1" si="12"/>
        <v>#N/A</v>
      </c>
      <c r="AG42" s="91" t="e">
        <f t="shared" ca="1" si="13"/>
        <v>#N/A</v>
      </c>
      <c r="AH42" s="91" t="e">
        <f t="shared" ca="1" si="14"/>
        <v>#N/A</v>
      </c>
      <c r="AI42" s="93" t="e">
        <f t="shared" ca="1" si="15"/>
        <v>#N/A</v>
      </c>
      <c r="AJ42" s="91" t="e">
        <f t="shared" ca="1" si="16"/>
        <v>#N/A</v>
      </c>
      <c r="AK42" s="91" t="e">
        <f t="shared" ca="1" si="17"/>
        <v>#N/A</v>
      </c>
    </row>
    <row r="43" spans="1:37" ht="25.5" customHeight="1" x14ac:dyDescent="0.2">
      <c r="A43" s="51">
        <f>'OSNOVNA PLAČA'!A37</f>
        <v>28</v>
      </c>
      <c r="B43" s="158" t="str">
        <f>IF(LEN('OSNOVNA PLAČA'!B37)&gt;0,'OSNOVNA PLAČA'!B37,"")</f>
        <v>A28</v>
      </c>
      <c r="C43" s="52">
        <f>IF(LEN(B43)&gt;0,'OSNOVNA PLAČA'!C37,"")</f>
        <v>0</v>
      </c>
      <c r="D43" s="54">
        <f>IF(LEN(B43)&gt;0,'OSNOVNA PLAČA'!D37,"")</f>
        <v>0</v>
      </c>
      <c r="E43" s="174">
        <f>IF(LEN(B43)&gt;0,SUM('OBRAČUNANA OSNOVNA PLAČA'!E37:J37),"")</f>
        <v>0</v>
      </c>
      <c r="F43" s="55"/>
      <c r="G43" s="55"/>
      <c r="H43" s="55"/>
      <c r="I43" s="55"/>
      <c r="J43" s="55"/>
      <c r="K43" s="175">
        <f t="shared" si="4"/>
        <v>0</v>
      </c>
      <c r="L43" s="120">
        <f t="shared" si="18"/>
        <v>0</v>
      </c>
      <c r="M43" s="120">
        <f t="shared" si="19"/>
        <v>0</v>
      </c>
      <c r="N43" s="120">
        <f t="shared" si="5"/>
        <v>0</v>
      </c>
      <c r="O43" s="120">
        <f t="shared" si="6"/>
        <v>0</v>
      </c>
      <c r="P43" s="176">
        <f t="shared" si="7"/>
        <v>0</v>
      </c>
      <c r="Q43" s="176">
        <f>IF(LEN(B43)&gt;0,2*'OSNOVNA PLAČA'!E37,"")</f>
        <v>0</v>
      </c>
      <c r="R43" s="177"/>
      <c r="AA43" s="156">
        <f>ROW()</f>
        <v>43</v>
      </c>
      <c r="AB43" s="91" t="e">
        <f t="shared" ca="1" si="8"/>
        <v>#N/A</v>
      </c>
      <c r="AC43" s="91" t="e">
        <f t="shared" ca="1" si="9"/>
        <v>#N/A</v>
      </c>
      <c r="AD43" s="92" t="e">
        <f t="shared" ca="1" si="10"/>
        <v>#N/A</v>
      </c>
      <c r="AE43" s="91" t="e">
        <f t="shared" ca="1" si="11"/>
        <v>#N/A</v>
      </c>
      <c r="AF43" s="92" t="e">
        <f t="shared" ca="1" si="12"/>
        <v>#N/A</v>
      </c>
      <c r="AG43" s="91" t="e">
        <f t="shared" ca="1" si="13"/>
        <v>#N/A</v>
      </c>
      <c r="AH43" s="91" t="e">
        <f t="shared" ca="1" si="14"/>
        <v>#N/A</v>
      </c>
      <c r="AI43" s="93" t="e">
        <f t="shared" ca="1" si="15"/>
        <v>#N/A</v>
      </c>
      <c r="AJ43" s="91" t="e">
        <f t="shared" ca="1" si="16"/>
        <v>#N/A</v>
      </c>
      <c r="AK43" s="91" t="e">
        <f t="shared" ca="1" si="17"/>
        <v>#N/A</v>
      </c>
    </row>
    <row r="44" spans="1:37" ht="25.5" customHeight="1" x14ac:dyDescent="0.2">
      <c r="A44" s="51">
        <f>'OSNOVNA PLAČA'!A38</f>
        <v>29</v>
      </c>
      <c r="B44" s="158" t="str">
        <f>IF(LEN('OSNOVNA PLAČA'!B38)&gt;0,'OSNOVNA PLAČA'!B38,"")</f>
        <v>A29</v>
      </c>
      <c r="C44" s="52">
        <f>IF(LEN(B44)&gt;0,'OSNOVNA PLAČA'!C38,"")</f>
        <v>0</v>
      </c>
      <c r="D44" s="54">
        <f>IF(LEN(B44)&gt;0,'OSNOVNA PLAČA'!D38,"")</f>
        <v>0</v>
      </c>
      <c r="E44" s="174">
        <f>IF(LEN(B44)&gt;0,SUM('OBRAČUNANA OSNOVNA PLAČA'!E38:J38),"")</f>
        <v>0</v>
      </c>
      <c r="F44" s="55"/>
      <c r="G44" s="55"/>
      <c r="H44" s="55"/>
      <c r="I44" s="55"/>
      <c r="J44" s="55"/>
      <c r="K44" s="175">
        <f t="shared" si="4"/>
        <v>0</v>
      </c>
      <c r="L44" s="120">
        <f t="shared" si="18"/>
        <v>0</v>
      </c>
      <c r="M44" s="120">
        <f t="shared" si="19"/>
        <v>0</v>
      </c>
      <c r="N44" s="120">
        <f t="shared" si="5"/>
        <v>0</v>
      </c>
      <c r="O44" s="120">
        <f t="shared" si="6"/>
        <v>0</v>
      </c>
      <c r="P44" s="176">
        <f t="shared" si="7"/>
        <v>0</v>
      </c>
      <c r="Q44" s="176">
        <f>IF(LEN(B44)&gt;0,2*'OSNOVNA PLAČA'!E38,"")</f>
        <v>0</v>
      </c>
      <c r="R44" s="177"/>
      <c r="AA44" s="156">
        <f>ROW()</f>
        <v>44</v>
      </c>
      <c r="AB44" s="91" t="e">
        <f t="shared" ca="1" si="8"/>
        <v>#N/A</v>
      </c>
      <c r="AC44" s="91" t="e">
        <f t="shared" ca="1" si="9"/>
        <v>#N/A</v>
      </c>
      <c r="AD44" s="92" t="e">
        <f t="shared" ca="1" si="10"/>
        <v>#N/A</v>
      </c>
      <c r="AE44" s="91" t="e">
        <f t="shared" ca="1" si="11"/>
        <v>#N/A</v>
      </c>
      <c r="AF44" s="92" t="e">
        <f t="shared" ca="1" si="12"/>
        <v>#N/A</v>
      </c>
      <c r="AG44" s="91" t="e">
        <f t="shared" ca="1" si="13"/>
        <v>#N/A</v>
      </c>
      <c r="AH44" s="91" t="e">
        <f t="shared" ca="1" si="14"/>
        <v>#N/A</v>
      </c>
      <c r="AI44" s="93" t="e">
        <f t="shared" ca="1" si="15"/>
        <v>#N/A</v>
      </c>
      <c r="AJ44" s="91" t="e">
        <f t="shared" ca="1" si="16"/>
        <v>#N/A</v>
      </c>
      <c r="AK44" s="91" t="e">
        <f t="shared" ca="1" si="17"/>
        <v>#N/A</v>
      </c>
    </row>
    <row r="45" spans="1:37" ht="25.5" customHeight="1" x14ac:dyDescent="0.2">
      <c r="A45" s="51">
        <f>'OSNOVNA PLAČA'!A39</f>
        <v>30</v>
      </c>
      <c r="B45" s="158" t="str">
        <f>IF(LEN('OSNOVNA PLAČA'!B39)&gt;0,'OSNOVNA PLAČA'!B39,"")</f>
        <v>A30</v>
      </c>
      <c r="C45" s="52">
        <f>IF(LEN(B45)&gt;0,'OSNOVNA PLAČA'!C39,"")</f>
        <v>0</v>
      </c>
      <c r="D45" s="54">
        <f>IF(LEN(B45)&gt;0,'OSNOVNA PLAČA'!D39,"")</f>
        <v>0</v>
      </c>
      <c r="E45" s="174">
        <f>IF(LEN(B45)&gt;0,SUM('OBRAČUNANA OSNOVNA PLAČA'!E39:J39),"")</f>
        <v>0</v>
      </c>
      <c r="F45" s="55"/>
      <c r="G45" s="55"/>
      <c r="H45" s="55"/>
      <c r="I45" s="55"/>
      <c r="J45" s="55"/>
      <c r="K45" s="175">
        <f t="shared" si="4"/>
        <v>0</v>
      </c>
      <c r="L45" s="120">
        <f t="shared" si="18"/>
        <v>0</v>
      </c>
      <c r="M45" s="120">
        <f t="shared" si="19"/>
        <v>0</v>
      </c>
      <c r="N45" s="120">
        <f t="shared" si="5"/>
        <v>0</v>
      </c>
      <c r="O45" s="120">
        <f t="shared" si="6"/>
        <v>0</v>
      </c>
      <c r="P45" s="176">
        <f t="shared" si="7"/>
        <v>0</v>
      </c>
      <c r="Q45" s="176">
        <f>IF(LEN(B45)&gt;0,2*'OSNOVNA PLAČA'!E39,"")</f>
        <v>0</v>
      </c>
      <c r="R45" s="177"/>
      <c r="AA45" s="156">
        <f>ROW()</f>
        <v>45</v>
      </c>
      <c r="AB45" s="91" t="e">
        <f t="shared" ca="1" si="8"/>
        <v>#N/A</v>
      </c>
      <c r="AC45" s="91" t="e">
        <f t="shared" ca="1" si="9"/>
        <v>#N/A</v>
      </c>
      <c r="AD45" s="92" t="e">
        <f t="shared" ca="1" si="10"/>
        <v>#N/A</v>
      </c>
      <c r="AE45" s="91" t="e">
        <f t="shared" ca="1" si="11"/>
        <v>#N/A</v>
      </c>
      <c r="AF45" s="92" t="e">
        <f t="shared" ca="1" si="12"/>
        <v>#N/A</v>
      </c>
      <c r="AG45" s="91" t="e">
        <f t="shared" ca="1" si="13"/>
        <v>#N/A</v>
      </c>
      <c r="AH45" s="91" t="e">
        <f t="shared" ca="1" si="14"/>
        <v>#N/A</v>
      </c>
      <c r="AI45" s="93" t="e">
        <f t="shared" ca="1" si="15"/>
        <v>#N/A</v>
      </c>
      <c r="AJ45" s="91" t="e">
        <f t="shared" ca="1" si="16"/>
        <v>#N/A</v>
      </c>
      <c r="AK45" s="91" t="e">
        <f t="shared" ca="1" si="17"/>
        <v>#N/A</v>
      </c>
    </row>
    <row r="46" spans="1:37" ht="25.5" customHeight="1" x14ac:dyDescent="0.2">
      <c r="A46" s="51">
        <f>'OSNOVNA PLAČA'!A40</f>
        <v>31</v>
      </c>
      <c r="B46" s="158" t="str">
        <f>IF(LEN('OSNOVNA PLAČA'!B40)&gt;0,'OSNOVNA PLAČA'!B40,"")</f>
        <v>A31</v>
      </c>
      <c r="C46" s="52">
        <f>IF(LEN(B46)&gt;0,'OSNOVNA PLAČA'!C40,"")</f>
        <v>0</v>
      </c>
      <c r="D46" s="54">
        <f>IF(LEN(B46)&gt;0,'OSNOVNA PLAČA'!D40,"")</f>
        <v>0</v>
      </c>
      <c r="E46" s="174">
        <f>IF(LEN(B46)&gt;0,SUM('OBRAČUNANA OSNOVNA PLAČA'!E40:J40),"")</f>
        <v>0</v>
      </c>
      <c r="F46" s="55"/>
      <c r="G46" s="55"/>
      <c r="H46" s="55"/>
      <c r="I46" s="55"/>
      <c r="J46" s="55"/>
      <c r="K46" s="175">
        <f t="shared" si="4"/>
        <v>0</v>
      </c>
      <c r="L46" s="120">
        <f t="shared" si="18"/>
        <v>0</v>
      </c>
      <c r="M46" s="120">
        <f t="shared" si="19"/>
        <v>0</v>
      </c>
      <c r="N46" s="120">
        <f t="shared" si="5"/>
        <v>0</v>
      </c>
      <c r="O46" s="120">
        <f t="shared" si="6"/>
        <v>0</v>
      </c>
      <c r="P46" s="176">
        <f t="shared" si="7"/>
        <v>0</v>
      </c>
      <c r="Q46" s="176">
        <f>IF(LEN(B46)&gt;0,2*'OSNOVNA PLAČA'!E40,"")</f>
        <v>0</v>
      </c>
      <c r="R46" s="177"/>
      <c r="AA46" s="156">
        <f>ROW()</f>
        <v>46</v>
      </c>
      <c r="AB46" s="91" t="e">
        <f t="shared" ca="1" si="8"/>
        <v>#N/A</v>
      </c>
      <c r="AC46" s="91" t="e">
        <f t="shared" ca="1" si="9"/>
        <v>#N/A</v>
      </c>
      <c r="AD46" s="92" t="e">
        <f t="shared" ca="1" si="10"/>
        <v>#N/A</v>
      </c>
      <c r="AE46" s="91" t="e">
        <f t="shared" ca="1" si="11"/>
        <v>#N/A</v>
      </c>
      <c r="AF46" s="92" t="e">
        <f t="shared" ca="1" si="12"/>
        <v>#N/A</v>
      </c>
      <c r="AG46" s="91" t="e">
        <f t="shared" ca="1" si="13"/>
        <v>#N/A</v>
      </c>
      <c r="AH46" s="91" t="e">
        <f t="shared" ca="1" si="14"/>
        <v>#N/A</v>
      </c>
      <c r="AI46" s="93" t="e">
        <f t="shared" ca="1" si="15"/>
        <v>#N/A</v>
      </c>
      <c r="AJ46" s="91" t="e">
        <f t="shared" ca="1" si="16"/>
        <v>#N/A</v>
      </c>
      <c r="AK46" s="91" t="e">
        <f t="shared" ca="1" si="17"/>
        <v>#N/A</v>
      </c>
    </row>
    <row r="47" spans="1:37" ht="25.5" customHeight="1" x14ac:dyDescent="0.2">
      <c r="A47" s="51">
        <f>'OSNOVNA PLAČA'!A41</f>
        <v>32</v>
      </c>
      <c r="B47" s="158" t="str">
        <f>IF(LEN('OSNOVNA PLAČA'!B41)&gt;0,'OSNOVNA PLAČA'!B41,"")</f>
        <v>A32</v>
      </c>
      <c r="C47" s="52">
        <f>IF(LEN(B47)&gt;0,'OSNOVNA PLAČA'!C41,"")</f>
        <v>0</v>
      </c>
      <c r="D47" s="54">
        <f>IF(LEN(B47)&gt;0,'OSNOVNA PLAČA'!D41,"")</f>
        <v>0</v>
      </c>
      <c r="E47" s="174">
        <f>IF(LEN(B47)&gt;0,SUM('OBRAČUNANA OSNOVNA PLAČA'!E41:J41),"")</f>
        <v>0</v>
      </c>
      <c r="F47" s="55"/>
      <c r="G47" s="55"/>
      <c r="H47" s="55"/>
      <c r="I47" s="55"/>
      <c r="J47" s="55"/>
      <c r="K47" s="175">
        <f t="shared" si="4"/>
        <v>0</v>
      </c>
      <c r="L47" s="120">
        <f t="shared" si="18"/>
        <v>0</v>
      </c>
      <c r="M47" s="120">
        <f t="shared" si="19"/>
        <v>0</v>
      </c>
      <c r="N47" s="120">
        <f t="shared" si="5"/>
        <v>0</v>
      </c>
      <c r="O47" s="120">
        <f t="shared" si="6"/>
        <v>0</v>
      </c>
      <c r="P47" s="176">
        <f t="shared" si="7"/>
        <v>0</v>
      </c>
      <c r="Q47" s="176">
        <f>IF(LEN(B47)&gt;0,2*'OSNOVNA PLAČA'!E41,"")</f>
        <v>0</v>
      </c>
      <c r="R47" s="177"/>
      <c r="AA47" s="156">
        <f>ROW()</f>
        <v>47</v>
      </c>
      <c r="AB47" s="91" t="e">
        <f t="shared" ca="1" si="8"/>
        <v>#N/A</v>
      </c>
      <c r="AC47" s="91" t="e">
        <f t="shared" ca="1" si="9"/>
        <v>#N/A</v>
      </c>
      <c r="AD47" s="92" t="e">
        <f t="shared" ca="1" si="10"/>
        <v>#N/A</v>
      </c>
      <c r="AE47" s="91" t="e">
        <f t="shared" ca="1" si="11"/>
        <v>#N/A</v>
      </c>
      <c r="AF47" s="92" t="e">
        <f t="shared" ca="1" si="12"/>
        <v>#N/A</v>
      </c>
      <c r="AG47" s="91" t="e">
        <f t="shared" ca="1" si="13"/>
        <v>#N/A</v>
      </c>
      <c r="AH47" s="91" t="e">
        <f t="shared" ca="1" si="14"/>
        <v>#N/A</v>
      </c>
      <c r="AI47" s="93" t="e">
        <f t="shared" ca="1" si="15"/>
        <v>#N/A</v>
      </c>
      <c r="AJ47" s="91" t="e">
        <f t="shared" ca="1" si="16"/>
        <v>#N/A</v>
      </c>
      <c r="AK47" s="91" t="e">
        <f t="shared" ca="1" si="17"/>
        <v>#N/A</v>
      </c>
    </row>
    <row r="48" spans="1:37" ht="25.5" customHeight="1" x14ac:dyDescent="0.2">
      <c r="A48" s="51">
        <f>'OSNOVNA PLAČA'!A42</f>
        <v>33</v>
      </c>
      <c r="B48" s="158" t="str">
        <f>IF(LEN('OSNOVNA PLAČA'!B42)&gt;0,'OSNOVNA PLAČA'!B42,"")</f>
        <v>A33</v>
      </c>
      <c r="C48" s="52">
        <f>IF(LEN(B48)&gt;0,'OSNOVNA PLAČA'!C42,"")</f>
        <v>0</v>
      </c>
      <c r="D48" s="54">
        <f>IF(LEN(B48)&gt;0,'OSNOVNA PLAČA'!D42,"")</f>
        <v>0</v>
      </c>
      <c r="E48" s="174">
        <f>IF(LEN(B48)&gt;0,SUM('OBRAČUNANA OSNOVNA PLAČA'!E42:J42),"")</f>
        <v>0</v>
      </c>
      <c r="F48" s="55"/>
      <c r="G48" s="55"/>
      <c r="H48" s="55"/>
      <c r="I48" s="55"/>
      <c r="J48" s="55"/>
      <c r="K48" s="175">
        <f t="shared" si="4"/>
        <v>0</v>
      </c>
      <c r="L48" s="120">
        <f t="shared" si="18"/>
        <v>0</v>
      </c>
      <c r="M48" s="120">
        <f t="shared" si="19"/>
        <v>0</v>
      </c>
      <c r="N48" s="120">
        <f t="shared" ref="N48:N65" si="20">IF(LEN(B48)&gt;0,L48*$O$67,"")</f>
        <v>0</v>
      </c>
      <c r="O48" s="120">
        <f t="shared" si="6"/>
        <v>0</v>
      </c>
      <c r="P48" s="176">
        <f t="shared" si="7"/>
        <v>0</v>
      </c>
      <c r="Q48" s="176">
        <f>IF(LEN(B48)&gt;0,2*'OSNOVNA PLAČA'!E42,"")</f>
        <v>0</v>
      </c>
      <c r="R48" s="177"/>
      <c r="AA48" s="156">
        <f>ROW()</f>
        <v>48</v>
      </c>
      <c r="AB48" s="91" t="e">
        <f t="shared" ca="1" si="8"/>
        <v>#N/A</v>
      </c>
      <c r="AC48" s="91" t="e">
        <f t="shared" ca="1" si="9"/>
        <v>#N/A</v>
      </c>
      <c r="AD48" s="92" t="e">
        <f t="shared" ref="AD48:AD65" ca="1" si="21">IF(AB48&gt;=AC48,"-",$K48/(5*MAX($L$71:$L$72)))</f>
        <v>#N/A</v>
      </c>
      <c r="AE48" s="91" t="e">
        <f t="shared" ref="AE48:AE65" ca="1" si="22">IF(AB48&gt;=AC48,"-",$K48/(5*MAX($L$71:$L$72))*AJ48)</f>
        <v>#N/A</v>
      </c>
      <c r="AF48" s="92" t="e">
        <f t="shared" ref="AF48:AF65" ca="1" si="23">IF(AD48="-","-",AD48*$AE$67)</f>
        <v>#N/A</v>
      </c>
      <c r="AG48" s="91" t="e">
        <f t="shared" ref="AG48:AG65" ca="1" si="24">IF(AE48="-","-",AE48*$AE$67)</f>
        <v>#N/A</v>
      </c>
      <c r="AH48" s="91" t="e">
        <f t="shared" ca="1" si="14"/>
        <v>#N/A</v>
      </c>
      <c r="AI48" s="93" t="e">
        <f t="shared" ca="1" si="15"/>
        <v>#N/A</v>
      </c>
      <c r="AJ48" s="91" t="e">
        <f t="shared" ca="1" si="16"/>
        <v>#N/A</v>
      </c>
      <c r="AK48" s="91" t="e">
        <f t="shared" ca="1" si="17"/>
        <v>#N/A</v>
      </c>
    </row>
    <row r="49" spans="1:37" ht="25.5" customHeight="1" x14ac:dyDescent="0.2">
      <c r="A49" s="51">
        <f>'OSNOVNA PLAČA'!A43</f>
        <v>34</v>
      </c>
      <c r="B49" s="158" t="str">
        <f>IF(LEN('OSNOVNA PLAČA'!B43)&gt;0,'OSNOVNA PLAČA'!B43,"")</f>
        <v>A34</v>
      </c>
      <c r="C49" s="52">
        <f>IF(LEN(B49)&gt;0,'OSNOVNA PLAČA'!C43,"")</f>
        <v>0</v>
      </c>
      <c r="D49" s="54">
        <f>IF(LEN(B49)&gt;0,'OSNOVNA PLAČA'!D43,"")</f>
        <v>0</v>
      </c>
      <c r="E49" s="174">
        <f>IF(LEN(B49)&gt;0,SUM('OBRAČUNANA OSNOVNA PLAČA'!E43:J43),"")</f>
        <v>0</v>
      </c>
      <c r="F49" s="55"/>
      <c r="G49" s="55"/>
      <c r="H49" s="55"/>
      <c r="I49" s="55"/>
      <c r="J49" s="55"/>
      <c r="K49" s="175">
        <f t="shared" si="4"/>
        <v>0</v>
      </c>
      <c r="L49" s="120">
        <f t="shared" si="18"/>
        <v>0</v>
      </c>
      <c r="M49" s="120">
        <f t="shared" si="19"/>
        <v>0</v>
      </c>
      <c r="N49" s="120">
        <f t="shared" si="20"/>
        <v>0</v>
      </c>
      <c r="O49" s="120">
        <f t="shared" si="6"/>
        <v>0</v>
      </c>
      <c r="P49" s="176">
        <f t="shared" si="7"/>
        <v>0</v>
      </c>
      <c r="Q49" s="176">
        <f>IF(LEN(B49)&gt;0,2*'OSNOVNA PLAČA'!E43,"")</f>
        <v>0</v>
      </c>
      <c r="R49" s="177"/>
      <c r="AA49" s="156">
        <f>ROW()</f>
        <v>49</v>
      </c>
      <c r="AB49" s="91" t="e">
        <f t="shared" ca="1" si="8"/>
        <v>#N/A</v>
      </c>
      <c r="AC49" s="91" t="e">
        <f t="shared" ca="1" si="9"/>
        <v>#N/A</v>
      </c>
      <c r="AD49" s="92" t="e">
        <f t="shared" ca="1" si="21"/>
        <v>#N/A</v>
      </c>
      <c r="AE49" s="91" t="e">
        <f t="shared" ca="1" si="22"/>
        <v>#N/A</v>
      </c>
      <c r="AF49" s="92" t="e">
        <f t="shared" ca="1" si="23"/>
        <v>#N/A</v>
      </c>
      <c r="AG49" s="91" t="e">
        <f t="shared" ca="1" si="24"/>
        <v>#N/A</v>
      </c>
      <c r="AH49" s="91" t="e">
        <f t="shared" ca="1" si="14"/>
        <v>#N/A</v>
      </c>
      <c r="AI49" s="93" t="e">
        <f t="shared" ca="1" si="15"/>
        <v>#N/A</v>
      </c>
      <c r="AJ49" s="91" t="e">
        <f t="shared" ca="1" si="16"/>
        <v>#N/A</v>
      </c>
      <c r="AK49" s="91" t="e">
        <f t="shared" ca="1" si="17"/>
        <v>#N/A</v>
      </c>
    </row>
    <row r="50" spans="1:37" ht="25.5" customHeight="1" x14ac:dyDescent="0.2">
      <c r="A50" s="51">
        <f>'OSNOVNA PLAČA'!A44</f>
        <v>35</v>
      </c>
      <c r="B50" s="158" t="str">
        <f>IF(LEN('OSNOVNA PLAČA'!B44)&gt;0,'OSNOVNA PLAČA'!B44,"")</f>
        <v>A35</v>
      </c>
      <c r="C50" s="52">
        <f>IF(LEN(B50)&gt;0,'OSNOVNA PLAČA'!C44,"")</f>
        <v>0</v>
      </c>
      <c r="D50" s="54">
        <f>IF(LEN(B50)&gt;0,'OSNOVNA PLAČA'!D44,"")</f>
        <v>0</v>
      </c>
      <c r="E50" s="174">
        <f>IF(LEN(B50)&gt;0,SUM('OBRAČUNANA OSNOVNA PLAČA'!E44:J44),"")</f>
        <v>0</v>
      </c>
      <c r="F50" s="55"/>
      <c r="G50" s="55"/>
      <c r="H50" s="55"/>
      <c r="I50" s="55"/>
      <c r="J50" s="55"/>
      <c r="K50" s="175">
        <f t="shared" si="4"/>
        <v>0</v>
      </c>
      <c r="L50" s="120">
        <f t="shared" si="18"/>
        <v>0</v>
      </c>
      <c r="M50" s="120">
        <f t="shared" si="19"/>
        <v>0</v>
      </c>
      <c r="N50" s="120">
        <f t="shared" si="20"/>
        <v>0</v>
      </c>
      <c r="O50" s="120">
        <f t="shared" si="6"/>
        <v>0</v>
      </c>
      <c r="P50" s="176">
        <f t="shared" si="7"/>
        <v>0</v>
      </c>
      <c r="Q50" s="176">
        <f>IF(LEN(B50)&gt;0,2*'OSNOVNA PLAČA'!E44,"")</f>
        <v>0</v>
      </c>
      <c r="R50" s="177"/>
      <c r="AA50" s="156">
        <f>ROW()</f>
        <v>50</v>
      </c>
      <c r="AB50" s="91" t="e">
        <f t="shared" ca="1" si="8"/>
        <v>#N/A</v>
      </c>
      <c r="AC50" s="91" t="e">
        <f t="shared" ca="1" si="9"/>
        <v>#N/A</v>
      </c>
      <c r="AD50" s="92" t="e">
        <f t="shared" ca="1" si="21"/>
        <v>#N/A</v>
      </c>
      <c r="AE50" s="91" t="e">
        <f t="shared" ca="1" si="22"/>
        <v>#N/A</v>
      </c>
      <c r="AF50" s="92" t="e">
        <f t="shared" ca="1" si="23"/>
        <v>#N/A</v>
      </c>
      <c r="AG50" s="91" t="e">
        <f t="shared" ca="1" si="24"/>
        <v>#N/A</v>
      </c>
      <c r="AH50" s="91" t="e">
        <f t="shared" ca="1" si="14"/>
        <v>#N/A</v>
      </c>
      <c r="AI50" s="93" t="e">
        <f t="shared" ca="1" si="15"/>
        <v>#N/A</v>
      </c>
      <c r="AJ50" s="91" t="e">
        <f t="shared" ca="1" si="16"/>
        <v>#N/A</v>
      </c>
      <c r="AK50" s="91" t="e">
        <f t="shared" ca="1" si="17"/>
        <v>#N/A</v>
      </c>
    </row>
    <row r="51" spans="1:37" ht="25.5" customHeight="1" x14ac:dyDescent="0.2">
      <c r="A51" s="51">
        <f>'OSNOVNA PLAČA'!A45</f>
        <v>36</v>
      </c>
      <c r="B51" s="158" t="str">
        <f>IF(LEN('OSNOVNA PLAČA'!B45)&gt;0,'OSNOVNA PLAČA'!B45,"")</f>
        <v>A36</v>
      </c>
      <c r="C51" s="52">
        <f>IF(LEN(B51)&gt;0,'OSNOVNA PLAČA'!C45,"")</f>
        <v>0</v>
      </c>
      <c r="D51" s="54">
        <f>IF(LEN(B51)&gt;0,'OSNOVNA PLAČA'!D45,"")</f>
        <v>0</v>
      </c>
      <c r="E51" s="174">
        <f>IF(LEN(B51)&gt;0,SUM('OBRAČUNANA OSNOVNA PLAČA'!E45:J45),"")</f>
        <v>0</v>
      </c>
      <c r="F51" s="55"/>
      <c r="G51" s="55"/>
      <c r="H51" s="55"/>
      <c r="I51" s="55"/>
      <c r="J51" s="55"/>
      <c r="K51" s="175">
        <f t="shared" si="4"/>
        <v>0</v>
      </c>
      <c r="L51" s="120">
        <f t="shared" si="18"/>
        <v>0</v>
      </c>
      <c r="M51" s="120">
        <f t="shared" si="19"/>
        <v>0</v>
      </c>
      <c r="N51" s="120">
        <f t="shared" si="20"/>
        <v>0</v>
      </c>
      <c r="O51" s="120">
        <f t="shared" si="6"/>
        <v>0</v>
      </c>
      <c r="P51" s="176">
        <f t="shared" si="7"/>
        <v>0</v>
      </c>
      <c r="Q51" s="176">
        <f>IF(LEN(B51)&gt;0,2*'OSNOVNA PLAČA'!E45,"")</f>
        <v>0</v>
      </c>
      <c r="R51" s="177"/>
      <c r="AA51" s="156">
        <f>ROW()</f>
        <v>51</v>
      </c>
      <c r="AB51" s="91" t="e">
        <f t="shared" ca="1" si="8"/>
        <v>#N/A</v>
      </c>
      <c r="AC51" s="91" t="e">
        <f t="shared" ca="1" si="9"/>
        <v>#N/A</v>
      </c>
      <c r="AD51" s="92" t="e">
        <f t="shared" ca="1" si="21"/>
        <v>#N/A</v>
      </c>
      <c r="AE51" s="91" t="e">
        <f t="shared" ca="1" si="22"/>
        <v>#N/A</v>
      </c>
      <c r="AF51" s="92" t="e">
        <f t="shared" ca="1" si="23"/>
        <v>#N/A</v>
      </c>
      <c r="AG51" s="91" t="e">
        <f t="shared" ca="1" si="24"/>
        <v>#N/A</v>
      </c>
      <c r="AH51" s="91" t="e">
        <f t="shared" ca="1" si="14"/>
        <v>#N/A</v>
      </c>
      <c r="AI51" s="93" t="e">
        <f t="shared" ca="1" si="15"/>
        <v>#N/A</v>
      </c>
      <c r="AJ51" s="91" t="e">
        <f t="shared" ca="1" si="16"/>
        <v>#N/A</v>
      </c>
      <c r="AK51" s="91" t="e">
        <f t="shared" ca="1" si="17"/>
        <v>#N/A</v>
      </c>
    </row>
    <row r="52" spans="1:37" ht="25.5" customHeight="1" x14ac:dyDescent="0.2">
      <c r="A52" s="51">
        <f>'OSNOVNA PLAČA'!A46</f>
        <v>37</v>
      </c>
      <c r="B52" s="158" t="str">
        <f>IF(LEN('OSNOVNA PLAČA'!B46)&gt;0,'OSNOVNA PLAČA'!B46,"")</f>
        <v>A37</v>
      </c>
      <c r="C52" s="52">
        <f>IF(LEN(B52)&gt;0,'OSNOVNA PLAČA'!C46,"")</f>
        <v>0</v>
      </c>
      <c r="D52" s="54">
        <f>IF(LEN(B52)&gt;0,'OSNOVNA PLAČA'!D46,"")</f>
        <v>0</v>
      </c>
      <c r="E52" s="174">
        <f>IF(LEN(B52)&gt;0,SUM('OBRAČUNANA OSNOVNA PLAČA'!E46:J46),"")</f>
        <v>0</v>
      </c>
      <c r="F52" s="55"/>
      <c r="G52" s="55"/>
      <c r="H52" s="55"/>
      <c r="I52" s="55"/>
      <c r="J52" s="55"/>
      <c r="K52" s="175">
        <f t="shared" si="4"/>
        <v>0</v>
      </c>
      <c r="L52" s="120">
        <f t="shared" si="18"/>
        <v>0</v>
      </c>
      <c r="M52" s="120">
        <f t="shared" si="19"/>
        <v>0</v>
      </c>
      <c r="N52" s="120">
        <f t="shared" si="20"/>
        <v>0</v>
      </c>
      <c r="O52" s="120">
        <f t="shared" si="6"/>
        <v>0</v>
      </c>
      <c r="P52" s="176">
        <f t="shared" si="7"/>
        <v>0</v>
      </c>
      <c r="Q52" s="176">
        <f>IF(LEN(B52)&gt;0,2*'OSNOVNA PLAČA'!E46,"")</f>
        <v>0</v>
      </c>
      <c r="R52" s="177"/>
      <c r="AA52" s="156">
        <f>ROW()</f>
        <v>52</v>
      </c>
      <c r="AB52" s="91" t="e">
        <f t="shared" ca="1" si="8"/>
        <v>#N/A</v>
      </c>
      <c r="AC52" s="91" t="e">
        <f t="shared" ca="1" si="9"/>
        <v>#N/A</v>
      </c>
      <c r="AD52" s="92" t="e">
        <f t="shared" ca="1" si="21"/>
        <v>#N/A</v>
      </c>
      <c r="AE52" s="91" t="e">
        <f t="shared" ca="1" si="22"/>
        <v>#N/A</v>
      </c>
      <c r="AF52" s="92" t="e">
        <f t="shared" ca="1" si="23"/>
        <v>#N/A</v>
      </c>
      <c r="AG52" s="91" t="e">
        <f t="shared" ca="1" si="24"/>
        <v>#N/A</v>
      </c>
      <c r="AH52" s="91" t="e">
        <f t="shared" ca="1" si="14"/>
        <v>#N/A</v>
      </c>
      <c r="AI52" s="93" t="e">
        <f t="shared" ca="1" si="15"/>
        <v>#N/A</v>
      </c>
      <c r="AJ52" s="91" t="e">
        <f t="shared" ca="1" si="16"/>
        <v>#N/A</v>
      </c>
      <c r="AK52" s="91" t="e">
        <f t="shared" ca="1" si="17"/>
        <v>#N/A</v>
      </c>
    </row>
    <row r="53" spans="1:37" ht="25.5" customHeight="1" x14ac:dyDescent="0.2">
      <c r="A53" s="51">
        <f>'OSNOVNA PLAČA'!A47</f>
        <v>38</v>
      </c>
      <c r="B53" s="158" t="str">
        <f>IF(LEN('OSNOVNA PLAČA'!B47)&gt;0,'OSNOVNA PLAČA'!B47,"")</f>
        <v>A38</v>
      </c>
      <c r="C53" s="52">
        <f>IF(LEN(B53)&gt;0,'OSNOVNA PLAČA'!C47,"")</f>
        <v>0</v>
      </c>
      <c r="D53" s="54">
        <f>IF(LEN(B53)&gt;0,'OSNOVNA PLAČA'!D47,"")</f>
        <v>0</v>
      </c>
      <c r="E53" s="174">
        <f>IF(LEN(B53)&gt;0,SUM('OBRAČUNANA OSNOVNA PLAČA'!E47:J47),"")</f>
        <v>0</v>
      </c>
      <c r="F53" s="55"/>
      <c r="G53" s="55"/>
      <c r="H53" s="55"/>
      <c r="I53" s="55"/>
      <c r="J53" s="55"/>
      <c r="K53" s="175">
        <f t="shared" si="4"/>
        <v>0</v>
      </c>
      <c r="L53" s="120">
        <f t="shared" si="18"/>
        <v>0</v>
      </c>
      <c r="M53" s="120">
        <f t="shared" si="19"/>
        <v>0</v>
      </c>
      <c r="N53" s="120">
        <f t="shared" si="20"/>
        <v>0</v>
      </c>
      <c r="O53" s="120">
        <f t="shared" si="6"/>
        <v>0</v>
      </c>
      <c r="P53" s="176">
        <f t="shared" si="7"/>
        <v>0</v>
      </c>
      <c r="Q53" s="176">
        <f>IF(LEN(B53)&gt;0,2*'OSNOVNA PLAČA'!E47,"")</f>
        <v>0</v>
      </c>
      <c r="R53" s="177"/>
      <c r="AA53" s="156">
        <f>ROW()</f>
        <v>53</v>
      </c>
      <c r="AB53" s="91" t="e">
        <f t="shared" ca="1" si="8"/>
        <v>#N/A</v>
      </c>
      <c r="AC53" s="91" t="e">
        <f t="shared" ca="1" si="9"/>
        <v>#N/A</v>
      </c>
      <c r="AD53" s="92" t="e">
        <f t="shared" ca="1" si="21"/>
        <v>#N/A</v>
      </c>
      <c r="AE53" s="91" t="e">
        <f t="shared" ca="1" si="22"/>
        <v>#N/A</v>
      </c>
      <c r="AF53" s="92" t="e">
        <f t="shared" ca="1" si="23"/>
        <v>#N/A</v>
      </c>
      <c r="AG53" s="91" t="e">
        <f t="shared" ca="1" si="24"/>
        <v>#N/A</v>
      </c>
      <c r="AH53" s="91" t="e">
        <f t="shared" ca="1" si="14"/>
        <v>#N/A</v>
      </c>
      <c r="AI53" s="93" t="e">
        <f t="shared" ca="1" si="15"/>
        <v>#N/A</v>
      </c>
      <c r="AJ53" s="91" t="e">
        <f t="shared" ca="1" si="16"/>
        <v>#N/A</v>
      </c>
      <c r="AK53" s="91" t="e">
        <f t="shared" ca="1" si="17"/>
        <v>#N/A</v>
      </c>
    </row>
    <row r="54" spans="1:37" ht="25.5" customHeight="1" x14ac:dyDescent="0.2">
      <c r="A54" s="51">
        <f>'OSNOVNA PLAČA'!A48</f>
        <v>39</v>
      </c>
      <c r="B54" s="158" t="str">
        <f>IF(LEN('OSNOVNA PLAČA'!B48)&gt;0,'OSNOVNA PLAČA'!B48,"")</f>
        <v>A39</v>
      </c>
      <c r="C54" s="52">
        <f>IF(LEN(B54)&gt;0,'OSNOVNA PLAČA'!C48,"")</f>
        <v>0</v>
      </c>
      <c r="D54" s="54">
        <f>IF(LEN(B54)&gt;0,'OSNOVNA PLAČA'!D48,"")</f>
        <v>0</v>
      </c>
      <c r="E54" s="174">
        <f>IF(LEN(B54)&gt;0,SUM('OBRAČUNANA OSNOVNA PLAČA'!E48:J48),"")</f>
        <v>0</v>
      </c>
      <c r="F54" s="55"/>
      <c r="G54" s="55"/>
      <c r="H54" s="55"/>
      <c r="I54" s="55"/>
      <c r="J54" s="55"/>
      <c r="K54" s="175">
        <f t="shared" si="4"/>
        <v>0</v>
      </c>
      <c r="L54" s="120">
        <f t="shared" si="18"/>
        <v>0</v>
      </c>
      <c r="M54" s="120">
        <f t="shared" si="19"/>
        <v>0</v>
      </c>
      <c r="N54" s="120">
        <f t="shared" si="20"/>
        <v>0</v>
      </c>
      <c r="O54" s="120">
        <f t="shared" si="6"/>
        <v>0</v>
      </c>
      <c r="P54" s="176">
        <f t="shared" si="7"/>
        <v>0</v>
      </c>
      <c r="Q54" s="176">
        <f>IF(LEN(B54)&gt;0,2*'OSNOVNA PLAČA'!E48,"")</f>
        <v>0</v>
      </c>
      <c r="R54" s="177"/>
      <c r="AA54" s="156">
        <f>ROW()</f>
        <v>54</v>
      </c>
      <c r="AB54" s="91" t="e">
        <f t="shared" ca="1" si="8"/>
        <v>#N/A</v>
      </c>
      <c r="AC54" s="91" t="e">
        <f t="shared" ca="1" si="9"/>
        <v>#N/A</v>
      </c>
      <c r="AD54" s="92" t="e">
        <f t="shared" ca="1" si="21"/>
        <v>#N/A</v>
      </c>
      <c r="AE54" s="91" t="e">
        <f t="shared" ca="1" si="22"/>
        <v>#N/A</v>
      </c>
      <c r="AF54" s="92" t="e">
        <f t="shared" ca="1" si="23"/>
        <v>#N/A</v>
      </c>
      <c r="AG54" s="91" t="e">
        <f t="shared" ca="1" si="24"/>
        <v>#N/A</v>
      </c>
      <c r="AH54" s="91" t="e">
        <f t="shared" ca="1" si="14"/>
        <v>#N/A</v>
      </c>
      <c r="AI54" s="93" t="e">
        <f t="shared" ca="1" si="15"/>
        <v>#N/A</v>
      </c>
      <c r="AJ54" s="91" t="e">
        <f t="shared" ca="1" si="16"/>
        <v>#N/A</v>
      </c>
      <c r="AK54" s="91" t="e">
        <f t="shared" ca="1" si="17"/>
        <v>#N/A</v>
      </c>
    </row>
    <row r="55" spans="1:37" ht="25.5" customHeight="1" x14ac:dyDescent="0.2">
      <c r="A55" s="51">
        <f>'OSNOVNA PLAČA'!A49</f>
        <v>40</v>
      </c>
      <c r="B55" s="158" t="str">
        <f>IF(LEN('OSNOVNA PLAČA'!B49)&gt;0,'OSNOVNA PLAČA'!B49,"")</f>
        <v>A40</v>
      </c>
      <c r="C55" s="52">
        <f>IF(LEN(B55)&gt;0,'OSNOVNA PLAČA'!C49,"")</f>
        <v>0</v>
      </c>
      <c r="D55" s="54">
        <f>IF(LEN(B55)&gt;0,'OSNOVNA PLAČA'!D49,"")</f>
        <v>0</v>
      </c>
      <c r="E55" s="174">
        <f>IF(LEN(B55)&gt;0,SUM('OBRAČUNANA OSNOVNA PLAČA'!E49:J49),"")</f>
        <v>0</v>
      </c>
      <c r="F55" s="55"/>
      <c r="G55" s="55"/>
      <c r="H55" s="55"/>
      <c r="I55" s="55"/>
      <c r="J55" s="55"/>
      <c r="K55" s="175">
        <f t="shared" si="4"/>
        <v>0</v>
      </c>
      <c r="L55" s="120">
        <f t="shared" si="18"/>
        <v>0</v>
      </c>
      <c r="M55" s="120">
        <f t="shared" si="19"/>
        <v>0</v>
      </c>
      <c r="N55" s="120">
        <f t="shared" si="20"/>
        <v>0</v>
      </c>
      <c r="O55" s="120">
        <f t="shared" si="6"/>
        <v>0</v>
      </c>
      <c r="P55" s="176">
        <f t="shared" si="7"/>
        <v>0</v>
      </c>
      <c r="Q55" s="176">
        <f>IF(LEN(B55)&gt;0,2*'OSNOVNA PLAČA'!E49,"")</f>
        <v>0</v>
      </c>
      <c r="R55" s="177"/>
      <c r="AA55" s="156">
        <f>ROW()</f>
        <v>55</v>
      </c>
      <c r="AB55" s="91" t="e">
        <f t="shared" ca="1" si="8"/>
        <v>#N/A</v>
      </c>
      <c r="AC55" s="91" t="e">
        <f t="shared" ca="1" si="9"/>
        <v>#N/A</v>
      </c>
      <c r="AD55" s="92" t="e">
        <f t="shared" ca="1" si="21"/>
        <v>#N/A</v>
      </c>
      <c r="AE55" s="91" t="e">
        <f t="shared" ca="1" si="22"/>
        <v>#N/A</v>
      </c>
      <c r="AF55" s="92" t="e">
        <f t="shared" ca="1" si="23"/>
        <v>#N/A</v>
      </c>
      <c r="AG55" s="91" t="e">
        <f t="shared" ca="1" si="24"/>
        <v>#N/A</v>
      </c>
      <c r="AH55" s="91" t="e">
        <f t="shared" ca="1" si="14"/>
        <v>#N/A</v>
      </c>
      <c r="AI55" s="93" t="e">
        <f t="shared" ca="1" si="15"/>
        <v>#N/A</v>
      </c>
      <c r="AJ55" s="91" t="e">
        <f t="shared" ca="1" si="16"/>
        <v>#N/A</v>
      </c>
      <c r="AK55" s="91" t="e">
        <f t="shared" ca="1" si="17"/>
        <v>#N/A</v>
      </c>
    </row>
    <row r="56" spans="1:37" ht="25.5" customHeight="1" x14ac:dyDescent="0.2">
      <c r="A56" s="51">
        <f>'OSNOVNA PLAČA'!A50</f>
        <v>41</v>
      </c>
      <c r="B56" s="158" t="str">
        <f>IF(LEN('OSNOVNA PLAČA'!B50)&gt;0,'OSNOVNA PLAČA'!B50,"")</f>
        <v>A41</v>
      </c>
      <c r="C56" s="52">
        <f>IF(LEN(B56)&gt;0,'OSNOVNA PLAČA'!C50,"")</f>
        <v>0</v>
      </c>
      <c r="D56" s="54">
        <f>IF(LEN(B56)&gt;0,'OSNOVNA PLAČA'!D50,"")</f>
        <v>0</v>
      </c>
      <c r="E56" s="174">
        <f>IF(LEN(B56)&gt;0,SUM('OBRAČUNANA OSNOVNA PLAČA'!E50:J50),"")</f>
        <v>0</v>
      </c>
      <c r="F56" s="55"/>
      <c r="G56" s="55"/>
      <c r="H56" s="55"/>
      <c r="I56" s="55"/>
      <c r="J56" s="55"/>
      <c r="K56" s="175">
        <f t="shared" si="4"/>
        <v>0</v>
      </c>
      <c r="L56" s="120">
        <f t="shared" si="18"/>
        <v>0</v>
      </c>
      <c r="M56" s="120">
        <f t="shared" si="19"/>
        <v>0</v>
      </c>
      <c r="N56" s="120">
        <f t="shared" si="20"/>
        <v>0</v>
      </c>
      <c r="O56" s="120">
        <f t="shared" si="6"/>
        <v>0</v>
      </c>
      <c r="P56" s="176">
        <f t="shared" si="7"/>
        <v>0</v>
      </c>
      <c r="Q56" s="176">
        <f>IF(LEN(B56)&gt;0,2*'OSNOVNA PLAČA'!E50,"")</f>
        <v>0</v>
      </c>
      <c r="R56" s="177"/>
      <c r="AA56" s="156">
        <f>ROW()</f>
        <v>56</v>
      </c>
      <c r="AB56" s="91" t="e">
        <f t="shared" ca="1" si="8"/>
        <v>#N/A</v>
      </c>
      <c r="AC56" s="91" t="e">
        <f t="shared" ca="1" si="9"/>
        <v>#N/A</v>
      </c>
      <c r="AD56" s="92" t="e">
        <f t="shared" ca="1" si="21"/>
        <v>#N/A</v>
      </c>
      <c r="AE56" s="91" t="e">
        <f t="shared" ca="1" si="22"/>
        <v>#N/A</v>
      </c>
      <c r="AF56" s="92" t="e">
        <f t="shared" ca="1" si="23"/>
        <v>#N/A</v>
      </c>
      <c r="AG56" s="91" t="e">
        <f t="shared" ca="1" si="24"/>
        <v>#N/A</v>
      </c>
      <c r="AH56" s="91" t="e">
        <f t="shared" ca="1" si="14"/>
        <v>#N/A</v>
      </c>
      <c r="AI56" s="93" t="e">
        <f t="shared" ca="1" si="15"/>
        <v>#N/A</v>
      </c>
      <c r="AJ56" s="91" t="e">
        <f t="shared" ca="1" si="16"/>
        <v>#N/A</v>
      </c>
      <c r="AK56" s="91" t="e">
        <f t="shared" ca="1" si="17"/>
        <v>#N/A</v>
      </c>
    </row>
    <row r="57" spans="1:37" ht="25.5" customHeight="1" x14ac:dyDescent="0.2">
      <c r="A57" s="51">
        <f>'OSNOVNA PLAČA'!A51</f>
        <v>42</v>
      </c>
      <c r="B57" s="158" t="str">
        <f>IF(LEN('OSNOVNA PLAČA'!B51)&gt;0,'OSNOVNA PLAČA'!B51,"")</f>
        <v>A42</v>
      </c>
      <c r="C57" s="52">
        <f>IF(LEN(B57)&gt;0,'OSNOVNA PLAČA'!C51,"")</f>
        <v>0</v>
      </c>
      <c r="D57" s="54">
        <f>IF(LEN(B57)&gt;0,'OSNOVNA PLAČA'!D51,"")</f>
        <v>0</v>
      </c>
      <c r="E57" s="174">
        <f>IF(LEN(B57)&gt;0,SUM('OBRAČUNANA OSNOVNA PLAČA'!E51:J51),"")</f>
        <v>0</v>
      </c>
      <c r="F57" s="55"/>
      <c r="G57" s="55"/>
      <c r="H57" s="55"/>
      <c r="I57" s="55"/>
      <c r="J57" s="55"/>
      <c r="K57" s="175">
        <f t="shared" si="4"/>
        <v>0</v>
      </c>
      <c r="L57" s="120">
        <f t="shared" si="18"/>
        <v>0</v>
      </c>
      <c r="M57" s="120">
        <f t="shared" si="19"/>
        <v>0</v>
      </c>
      <c r="N57" s="120">
        <f t="shared" si="20"/>
        <v>0</v>
      </c>
      <c r="O57" s="120">
        <f t="shared" si="6"/>
        <v>0</v>
      </c>
      <c r="P57" s="176">
        <f t="shared" si="7"/>
        <v>0</v>
      </c>
      <c r="Q57" s="176">
        <f>IF(LEN(B57)&gt;0,2*'OSNOVNA PLAČA'!E51,"")</f>
        <v>0</v>
      </c>
      <c r="R57" s="177"/>
      <c r="AA57" s="156">
        <f>ROW()</f>
        <v>57</v>
      </c>
      <c r="AB57" s="91" t="e">
        <f t="shared" ca="1" si="8"/>
        <v>#N/A</v>
      </c>
      <c r="AC57" s="91" t="e">
        <f t="shared" ca="1" si="9"/>
        <v>#N/A</v>
      </c>
      <c r="AD57" s="92" t="e">
        <f t="shared" ca="1" si="21"/>
        <v>#N/A</v>
      </c>
      <c r="AE57" s="91" t="e">
        <f t="shared" ca="1" si="22"/>
        <v>#N/A</v>
      </c>
      <c r="AF57" s="92" t="e">
        <f t="shared" ca="1" si="23"/>
        <v>#N/A</v>
      </c>
      <c r="AG57" s="91" t="e">
        <f t="shared" ca="1" si="24"/>
        <v>#N/A</v>
      </c>
      <c r="AH57" s="91" t="e">
        <f t="shared" ca="1" si="14"/>
        <v>#N/A</v>
      </c>
      <c r="AI57" s="93" t="e">
        <f t="shared" ca="1" si="15"/>
        <v>#N/A</v>
      </c>
      <c r="AJ57" s="91" t="e">
        <f t="shared" ca="1" si="16"/>
        <v>#N/A</v>
      </c>
      <c r="AK57" s="91" t="e">
        <f t="shared" ca="1" si="17"/>
        <v>#N/A</v>
      </c>
    </row>
    <row r="58" spans="1:37" ht="25.5" customHeight="1" x14ac:dyDescent="0.2">
      <c r="A58" s="51">
        <f>'OSNOVNA PLAČA'!A52</f>
        <v>43</v>
      </c>
      <c r="B58" s="158" t="str">
        <f>IF(LEN('OSNOVNA PLAČA'!B52)&gt;0,'OSNOVNA PLAČA'!B52,"")</f>
        <v>A43</v>
      </c>
      <c r="C58" s="52">
        <f>IF(LEN(B58)&gt;0,'OSNOVNA PLAČA'!C52,"")</f>
        <v>0</v>
      </c>
      <c r="D58" s="54">
        <f>IF(LEN(B58)&gt;0,'OSNOVNA PLAČA'!D52,"")</f>
        <v>0</v>
      </c>
      <c r="E58" s="174">
        <f>IF(LEN(B58)&gt;0,SUM('OBRAČUNANA OSNOVNA PLAČA'!E52:J52),"")</f>
        <v>0</v>
      </c>
      <c r="F58" s="55"/>
      <c r="G58" s="55"/>
      <c r="H58" s="55"/>
      <c r="I58" s="55"/>
      <c r="J58" s="55"/>
      <c r="K58" s="175">
        <f t="shared" si="4"/>
        <v>0</v>
      </c>
      <c r="L58" s="120">
        <f t="shared" si="18"/>
        <v>0</v>
      </c>
      <c r="M58" s="120">
        <f t="shared" si="19"/>
        <v>0</v>
      </c>
      <c r="N58" s="120">
        <f t="shared" si="20"/>
        <v>0</v>
      </c>
      <c r="O58" s="120">
        <f t="shared" si="6"/>
        <v>0</v>
      </c>
      <c r="P58" s="176">
        <f t="shared" si="7"/>
        <v>0</v>
      </c>
      <c r="Q58" s="176">
        <f>IF(LEN(B58)&gt;0,2*'OSNOVNA PLAČA'!E52,"")</f>
        <v>0</v>
      </c>
      <c r="R58" s="177"/>
      <c r="AA58" s="156">
        <f>ROW()</f>
        <v>58</v>
      </c>
      <c r="AB58" s="91" t="e">
        <f t="shared" ca="1" si="8"/>
        <v>#N/A</v>
      </c>
      <c r="AC58" s="91" t="e">
        <f t="shared" ca="1" si="9"/>
        <v>#N/A</v>
      </c>
      <c r="AD58" s="92" t="e">
        <f t="shared" ca="1" si="21"/>
        <v>#N/A</v>
      </c>
      <c r="AE58" s="91" t="e">
        <f t="shared" ca="1" si="22"/>
        <v>#N/A</v>
      </c>
      <c r="AF58" s="92" t="e">
        <f t="shared" ca="1" si="23"/>
        <v>#N/A</v>
      </c>
      <c r="AG58" s="91" t="e">
        <f t="shared" ca="1" si="24"/>
        <v>#N/A</v>
      </c>
      <c r="AH58" s="91" t="e">
        <f t="shared" ca="1" si="14"/>
        <v>#N/A</v>
      </c>
      <c r="AI58" s="93" t="e">
        <f t="shared" ca="1" si="15"/>
        <v>#N/A</v>
      </c>
      <c r="AJ58" s="91" t="e">
        <f t="shared" ca="1" si="16"/>
        <v>#N/A</v>
      </c>
      <c r="AK58" s="91" t="e">
        <f t="shared" ca="1" si="17"/>
        <v>#N/A</v>
      </c>
    </row>
    <row r="59" spans="1:37" ht="25.5" customHeight="1" x14ac:dyDescent="0.2">
      <c r="A59" s="51">
        <f>'OSNOVNA PLAČA'!A53</f>
        <v>44</v>
      </c>
      <c r="B59" s="158" t="str">
        <f>IF(LEN('OSNOVNA PLAČA'!B53)&gt;0,'OSNOVNA PLAČA'!B53,"")</f>
        <v>A44</v>
      </c>
      <c r="C59" s="52">
        <f>IF(LEN(B59)&gt;0,'OSNOVNA PLAČA'!C53,"")</f>
        <v>0</v>
      </c>
      <c r="D59" s="54">
        <f>IF(LEN(B59)&gt;0,'OSNOVNA PLAČA'!D53,"")</f>
        <v>0</v>
      </c>
      <c r="E59" s="174">
        <f>IF(LEN(B59)&gt;0,SUM('OBRAČUNANA OSNOVNA PLAČA'!E53:J53),"")</f>
        <v>0</v>
      </c>
      <c r="F59" s="55"/>
      <c r="G59" s="55"/>
      <c r="H59" s="55"/>
      <c r="I59" s="55"/>
      <c r="J59" s="55"/>
      <c r="K59" s="175">
        <f t="shared" si="4"/>
        <v>0</v>
      </c>
      <c r="L59" s="120">
        <f t="shared" si="18"/>
        <v>0</v>
      </c>
      <c r="M59" s="120">
        <f t="shared" si="19"/>
        <v>0</v>
      </c>
      <c r="N59" s="120">
        <f t="shared" si="20"/>
        <v>0</v>
      </c>
      <c r="O59" s="120">
        <f t="shared" si="6"/>
        <v>0</v>
      </c>
      <c r="P59" s="176">
        <f t="shared" si="7"/>
        <v>0</v>
      </c>
      <c r="Q59" s="176">
        <f>IF(LEN(B59)&gt;0,2*'OSNOVNA PLAČA'!E53,"")</f>
        <v>0</v>
      </c>
      <c r="R59" s="177"/>
      <c r="AA59" s="156">
        <f>ROW()</f>
        <v>59</v>
      </c>
      <c r="AB59" s="91" t="e">
        <f t="shared" ca="1" si="8"/>
        <v>#N/A</v>
      </c>
      <c r="AC59" s="91" t="e">
        <f t="shared" ca="1" si="9"/>
        <v>#N/A</v>
      </c>
      <c r="AD59" s="92" t="e">
        <f t="shared" ca="1" si="21"/>
        <v>#N/A</v>
      </c>
      <c r="AE59" s="91" t="e">
        <f t="shared" ca="1" si="22"/>
        <v>#N/A</v>
      </c>
      <c r="AF59" s="92" t="e">
        <f t="shared" ca="1" si="23"/>
        <v>#N/A</v>
      </c>
      <c r="AG59" s="91" t="e">
        <f t="shared" ca="1" si="24"/>
        <v>#N/A</v>
      </c>
      <c r="AH59" s="91" t="e">
        <f t="shared" ca="1" si="14"/>
        <v>#N/A</v>
      </c>
      <c r="AI59" s="93" t="e">
        <f t="shared" ca="1" si="15"/>
        <v>#N/A</v>
      </c>
      <c r="AJ59" s="91" t="e">
        <f t="shared" ca="1" si="16"/>
        <v>#N/A</v>
      </c>
      <c r="AK59" s="91" t="e">
        <f t="shared" ca="1" si="17"/>
        <v>#N/A</v>
      </c>
    </row>
    <row r="60" spans="1:37" ht="25.5" customHeight="1" x14ac:dyDescent="0.2">
      <c r="A60" s="51">
        <f>'OSNOVNA PLAČA'!A54</f>
        <v>45</v>
      </c>
      <c r="B60" s="158" t="str">
        <f>IF(LEN('OSNOVNA PLAČA'!B54)&gt;0,'OSNOVNA PLAČA'!B54,"")</f>
        <v>A45</v>
      </c>
      <c r="C60" s="52">
        <f>IF(LEN(B60)&gt;0,'OSNOVNA PLAČA'!C54,"")</f>
        <v>0</v>
      </c>
      <c r="D60" s="54">
        <f>IF(LEN(B60)&gt;0,'OSNOVNA PLAČA'!D54,"")</f>
        <v>0</v>
      </c>
      <c r="E60" s="174">
        <f>IF(LEN(B60)&gt;0,SUM('OBRAČUNANA OSNOVNA PLAČA'!E54:J54),"")</f>
        <v>0</v>
      </c>
      <c r="F60" s="55"/>
      <c r="G60" s="55"/>
      <c r="H60" s="55"/>
      <c r="I60" s="55"/>
      <c r="J60" s="55"/>
      <c r="K60" s="175">
        <f t="shared" si="4"/>
        <v>0</v>
      </c>
      <c r="L60" s="120">
        <f t="shared" si="18"/>
        <v>0</v>
      </c>
      <c r="M60" s="120">
        <f t="shared" si="19"/>
        <v>0</v>
      </c>
      <c r="N60" s="120">
        <f t="shared" si="20"/>
        <v>0</v>
      </c>
      <c r="O60" s="120">
        <f t="shared" si="6"/>
        <v>0</v>
      </c>
      <c r="P60" s="176">
        <f t="shared" si="7"/>
        <v>0</v>
      </c>
      <c r="Q60" s="176">
        <f>IF(LEN(B60)&gt;0,2*'OSNOVNA PLAČA'!E54,"")</f>
        <v>0</v>
      </c>
      <c r="R60" s="177"/>
      <c r="AA60" s="156">
        <f>ROW()</f>
        <v>60</v>
      </c>
      <c r="AB60" s="91" t="e">
        <f t="shared" ca="1" si="8"/>
        <v>#N/A</v>
      </c>
      <c r="AC60" s="91" t="e">
        <f t="shared" ca="1" si="9"/>
        <v>#N/A</v>
      </c>
      <c r="AD60" s="92" t="e">
        <f t="shared" ca="1" si="21"/>
        <v>#N/A</v>
      </c>
      <c r="AE60" s="91" t="e">
        <f t="shared" ca="1" si="22"/>
        <v>#N/A</v>
      </c>
      <c r="AF60" s="92" t="e">
        <f t="shared" ca="1" si="23"/>
        <v>#N/A</v>
      </c>
      <c r="AG60" s="91" t="e">
        <f t="shared" ca="1" si="24"/>
        <v>#N/A</v>
      </c>
      <c r="AH60" s="91" t="e">
        <f t="shared" ca="1" si="14"/>
        <v>#N/A</v>
      </c>
      <c r="AI60" s="93" t="e">
        <f t="shared" ca="1" si="15"/>
        <v>#N/A</v>
      </c>
      <c r="AJ60" s="91" t="e">
        <f t="shared" ca="1" si="16"/>
        <v>#N/A</v>
      </c>
      <c r="AK60" s="91" t="e">
        <f t="shared" ca="1" si="17"/>
        <v>#N/A</v>
      </c>
    </row>
    <row r="61" spans="1:37" ht="25.5" customHeight="1" x14ac:dyDescent="0.2">
      <c r="A61" s="51">
        <f>'OSNOVNA PLAČA'!A55</f>
        <v>46</v>
      </c>
      <c r="B61" s="158" t="str">
        <f>IF(LEN('OSNOVNA PLAČA'!B55)&gt;0,'OSNOVNA PLAČA'!B55,"")</f>
        <v>A46</v>
      </c>
      <c r="C61" s="52">
        <f>IF(LEN(B61)&gt;0,'OSNOVNA PLAČA'!C55,"")</f>
        <v>0</v>
      </c>
      <c r="D61" s="54">
        <f>IF(LEN(B61)&gt;0,'OSNOVNA PLAČA'!D55,"")</f>
        <v>0</v>
      </c>
      <c r="E61" s="174">
        <f>IF(LEN(B61)&gt;0,SUM('OBRAČUNANA OSNOVNA PLAČA'!E55:J55),"")</f>
        <v>0</v>
      </c>
      <c r="F61" s="55"/>
      <c r="G61" s="55"/>
      <c r="H61" s="55"/>
      <c r="I61" s="55"/>
      <c r="J61" s="55"/>
      <c r="K61" s="175">
        <f t="shared" si="4"/>
        <v>0</v>
      </c>
      <c r="L61" s="120">
        <f t="shared" si="18"/>
        <v>0</v>
      </c>
      <c r="M61" s="120">
        <f t="shared" si="19"/>
        <v>0</v>
      </c>
      <c r="N61" s="120">
        <f t="shared" si="20"/>
        <v>0</v>
      </c>
      <c r="O61" s="120">
        <f t="shared" si="6"/>
        <v>0</v>
      </c>
      <c r="P61" s="176">
        <f t="shared" si="7"/>
        <v>0</v>
      </c>
      <c r="Q61" s="176">
        <f>IF(LEN(B61)&gt;0,2*'OSNOVNA PLAČA'!E55,"")</f>
        <v>0</v>
      </c>
      <c r="R61" s="177"/>
      <c r="AA61" s="156">
        <f>ROW()</f>
        <v>61</v>
      </c>
      <c r="AB61" s="91" t="e">
        <f t="shared" ca="1" si="8"/>
        <v>#N/A</v>
      </c>
      <c r="AC61" s="91" t="e">
        <f t="shared" ca="1" si="9"/>
        <v>#N/A</v>
      </c>
      <c r="AD61" s="92" t="e">
        <f t="shared" ca="1" si="21"/>
        <v>#N/A</v>
      </c>
      <c r="AE61" s="91" t="e">
        <f t="shared" ca="1" si="22"/>
        <v>#N/A</v>
      </c>
      <c r="AF61" s="92" t="e">
        <f t="shared" ca="1" si="23"/>
        <v>#N/A</v>
      </c>
      <c r="AG61" s="91" t="e">
        <f t="shared" ca="1" si="24"/>
        <v>#N/A</v>
      </c>
      <c r="AH61" s="91" t="e">
        <f t="shared" ca="1" si="14"/>
        <v>#N/A</v>
      </c>
      <c r="AI61" s="93" t="e">
        <f t="shared" ca="1" si="15"/>
        <v>#N/A</v>
      </c>
      <c r="AJ61" s="91" t="e">
        <f t="shared" ca="1" si="16"/>
        <v>#N/A</v>
      </c>
      <c r="AK61" s="91" t="e">
        <f t="shared" ca="1" si="17"/>
        <v>#N/A</v>
      </c>
    </row>
    <row r="62" spans="1:37" ht="25.5" customHeight="1" x14ac:dyDescent="0.2">
      <c r="A62" s="51">
        <f>'OSNOVNA PLAČA'!A56</f>
        <v>47</v>
      </c>
      <c r="B62" s="158" t="str">
        <f>IF(LEN('OSNOVNA PLAČA'!B56)&gt;0,'OSNOVNA PLAČA'!B56,"")</f>
        <v>A47</v>
      </c>
      <c r="C62" s="52">
        <f>IF(LEN(B62)&gt;0,'OSNOVNA PLAČA'!C56,"")</f>
        <v>0</v>
      </c>
      <c r="D62" s="54">
        <f>IF(LEN(B62)&gt;0,'OSNOVNA PLAČA'!D56,"")</f>
        <v>0</v>
      </c>
      <c r="E62" s="174">
        <f>IF(LEN(B62)&gt;0,SUM('OBRAČUNANA OSNOVNA PLAČA'!E56:J56),"")</f>
        <v>0</v>
      </c>
      <c r="F62" s="55"/>
      <c r="G62" s="55"/>
      <c r="H62" s="55"/>
      <c r="I62" s="55"/>
      <c r="J62" s="55"/>
      <c r="K62" s="175">
        <f t="shared" si="4"/>
        <v>0</v>
      </c>
      <c r="L62" s="120">
        <f t="shared" si="18"/>
        <v>0</v>
      </c>
      <c r="M62" s="120">
        <f t="shared" si="19"/>
        <v>0</v>
      </c>
      <c r="N62" s="120">
        <f t="shared" si="20"/>
        <v>0</v>
      </c>
      <c r="O62" s="120">
        <f t="shared" si="6"/>
        <v>0</v>
      </c>
      <c r="P62" s="176">
        <f t="shared" si="7"/>
        <v>0</v>
      </c>
      <c r="Q62" s="176">
        <f>IF(LEN(B62)&gt;0,2*'OSNOVNA PLAČA'!E56,"")</f>
        <v>0</v>
      </c>
      <c r="R62" s="177"/>
      <c r="AA62" s="156">
        <f>ROW()</f>
        <v>62</v>
      </c>
      <c r="AB62" s="91" t="e">
        <f t="shared" ca="1" si="8"/>
        <v>#N/A</v>
      </c>
      <c r="AC62" s="91" t="e">
        <f t="shared" ca="1" si="9"/>
        <v>#N/A</v>
      </c>
      <c r="AD62" s="92" t="e">
        <f t="shared" ca="1" si="21"/>
        <v>#N/A</v>
      </c>
      <c r="AE62" s="91" t="e">
        <f t="shared" ca="1" si="22"/>
        <v>#N/A</v>
      </c>
      <c r="AF62" s="92" t="e">
        <f t="shared" ca="1" si="23"/>
        <v>#N/A</v>
      </c>
      <c r="AG62" s="91" t="e">
        <f t="shared" ca="1" si="24"/>
        <v>#N/A</v>
      </c>
      <c r="AH62" s="91" t="e">
        <f t="shared" ca="1" si="14"/>
        <v>#N/A</v>
      </c>
      <c r="AI62" s="93" t="e">
        <f t="shared" ca="1" si="15"/>
        <v>#N/A</v>
      </c>
      <c r="AJ62" s="91" t="e">
        <f t="shared" ca="1" si="16"/>
        <v>#N/A</v>
      </c>
      <c r="AK62" s="91" t="e">
        <f t="shared" ca="1" si="17"/>
        <v>#N/A</v>
      </c>
    </row>
    <row r="63" spans="1:37" ht="25.5" customHeight="1" x14ac:dyDescent="0.2">
      <c r="A63" s="51">
        <f>'OSNOVNA PLAČA'!A57</f>
        <v>48</v>
      </c>
      <c r="B63" s="158" t="str">
        <f>IF(LEN('OSNOVNA PLAČA'!B57)&gt;0,'OSNOVNA PLAČA'!B57,"")</f>
        <v>A48</v>
      </c>
      <c r="C63" s="52">
        <f>IF(LEN(B63)&gt;0,'OSNOVNA PLAČA'!C57,"")</f>
        <v>0</v>
      </c>
      <c r="D63" s="54">
        <f>IF(LEN(B63)&gt;0,'OSNOVNA PLAČA'!D57,"")</f>
        <v>0</v>
      </c>
      <c r="E63" s="174">
        <f>IF(LEN(B63)&gt;0,SUM('OBRAČUNANA OSNOVNA PLAČA'!E57:J57),"")</f>
        <v>0</v>
      </c>
      <c r="F63" s="55"/>
      <c r="G63" s="55"/>
      <c r="H63" s="55"/>
      <c r="I63" s="55"/>
      <c r="J63" s="55"/>
      <c r="K63" s="175">
        <f t="shared" si="4"/>
        <v>0</v>
      </c>
      <c r="L63" s="120">
        <f t="shared" si="18"/>
        <v>0</v>
      </c>
      <c r="M63" s="120">
        <f t="shared" si="19"/>
        <v>0</v>
      </c>
      <c r="N63" s="120">
        <f t="shared" si="20"/>
        <v>0</v>
      </c>
      <c r="O63" s="120">
        <f t="shared" si="6"/>
        <v>0</v>
      </c>
      <c r="P63" s="176">
        <f t="shared" si="7"/>
        <v>0</v>
      </c>
      <c r="Q63" s="176">
        <f>IF(LEN(B63)&gt;0,2*'OSNOVNA PLAČA'!E57,"")</f>
        <v>0</v>
      </c>
      <c r="R63" s="177"/>
      <c r="AA63" s="156">
        <f>ROW()</f>
        <v>63</v>
      </c>
      <c r="AB63" s="91" t="e">
        <f t="shared" ca="1" si="8"/>
        <v>#N/A</v>
      </c>
      <c r="AC63" s="91" t="e">
        <f t="shared" ca="1" si="9"/>
        <v>#N/A</v>
      </c>
      <c r="AD63" s="92" t="e">
        <f t="shared" ca="1" si="21"/>
        <v>#N/A</v>
      </c>
      <c r="AE63" s="91" t="e">
        <f t="shared" ca="1" si="22"/>
        <v>#N/A</v>
      </c>
      <c r="AF63" s="92" t="e">
        <f t="shared" ca="1" si="23"/>
        <v>#N/A</v>
      </c>
      <c r="AG63" s="91" t="e">
        <f t="shared" ca="1" si="24"/>
        <v>#N/A</v>
      </c>
      <c r="AH63" s="91" t="e">
        <f t="shared" ca="1" si="14"/>
        <v>#N/A</v>
      </c>
      <c r="AI63" s="93" t="e">
        <f t="shared" ca="1" si="15"/>
        <v>#N/A</v>
      </c>
      <c r="AJ63" s="91" t="e">
        <f t="shared" ca="1" si="16"/>
        <v>#N/A</v>
      </c>
      <c r="AK63" s="91" t="e">
        <f t="shared" ca="1" si="17"/>
        <v>#N/A</v>
      </c>
    </row>
    <row r="64" spans="1:37" ht="25.5" customHeight="1" x14ac:dyDescent="0.2">
      <c r="A64" s="51">
        <f>'OSNOVNA PLAČA'!A58</f>
        <v>49</v>
      </c>
      <c r="B64" s="158" t="str">
        <f>IF(LEN('OSNOVNA PLAČA'!B58)&gt;0,'OSNOVNA PLAČA'!B58,"")</f>
        <v>A49</v>
      </c>
      <c r="C64" s="52">
        <f>IF(LEN(B64)&gt;0,'OSNOVNA PLAČA'!C58,"")</f>
        <v>0</v>
      </c>
      <c r="D64" s="54">
        <f>IF(LEN(B64)&gt;0,'OSNOVNA PLAČA'!D58,"")</f>
        <v>0</v>
      </c>
      <c r="E64" s="174">
        <f>IF(LEN(B64)&gt;0,SUM('OBRAČUNANA OSNOVNA PLAČA'!E58:J58),"")</f>
        <v>0</v>
      </c>
      <c r="F64" s="55"/>
      <c r="G64" s="55"/>
      <c r="H64" s="55"/>
      <c r="I64" s="55"/>
      <c r="J64" s="55"/>
      <c r="K64" s="175">
        <f t="shared" si="4"/>
        <v>0</v>
      </c>
      <c r="L64" s="120">
        <f t="shared" si="18"/>
        <v>0</v>
      </c>
      <c r="M64" s="120">
        <f t="shared" si="19"/>
        <v>0</v>
      </c>
      <c r="N64" s="120">
        <f t="shared" si="20"/>
        <v>0</v>
      </c>
      <c r="O64" s="120">
        <f t="shared" si="6"/>
        <v>0</v>
      </c>
      <c r="P64" s="176">
        <f t="shared" si="7"/>
        <v>0</v>
      </c>
      <c r="Q64" s="176">
        <f>IF(LEN(B64)&gt;0,2*'OSNOVNA PLAČA'!E58,"")</f>
        <v>0</v>
      </c>
      <c r="R64" s="177"/>
      <c r="AA64" s="156">
        <f>ROW()</f>
        <v>64</v>
      </c>
      <c r="AB64" s="91" t="e">
        <f t="shared" ca="1" si="8"/>
        <v>#N/A</v>
      </c>
      <c r="AC64" s="91" t="e">
        <f t="shared" ca="1" si="9"/>
        <v>#N/A</v>
      </c>
      <c r="AD64" s="92" t="e">
        <f t="shared" ca="1" si="21"/>
        <v>#N/A</v>
      </c>
      <c r="AE64" s="91" t="e">
        <f t="shared" ca="1" si="22"/>
        <v>#N/A</v>
      </c>
      <c r="AF64" s="92" t="e">
        <f t="shared" ca="1" si="23"/>
        <v>#N/A</v>
      </c>
      <c r="AG64" s="91" t="e">
        <f t="shared" ca="1" si="24"/>
        <v>#N/A</v>
      </c>
      <c r="AH64" s="91" t="e">
        <f t="shared" ca="1" si="14"/>
        <v>#N/A</v>
      </c>
      <c r="AI64" s="93" t="e">
        <f t="shared" ca="1" si="15"/>
        <v>#N/A</v>
      </c>
      <c r="AJ64" s="91" t="e">
        <f t="shared" ca="1" si="16"/>
        <v>#N/A</v>
      </c>
      <c r="AK64" s="91" t="e">
        <f t="shared" ca="1" si="17"/>
        <v>#N/A</v>
      </c>
    </row>
    <row r="65" spans="1:43" ht="25.5" customHeight="1" x14ac:dyDescent="0.2">
      <c r="A65" s="51">
        <f>'OSNOVNA PLAČA'!A59</f>
        <v>50</v>
      </c>
      <c r="B65" s="158" t="str">
        <f>IF(LEN('OSNOVNA PLAČA'!B59)&gt;0,'OSNOVNA PLAČA'!B59,"")</f>
        <v>A50</v>
      </c>
      <c r="C65" s="52">
        <f>IF(LEN(B65)&gt;0,'OSNOVNA PLAČA'!C59,"")</f>
        <v>0</v>
      </c>
      <c r="D65" s="54">
        <f>IF(LEN(B65)&gt;0,'OSNOVNA PLAČA'!D59,"")</f>
        <v>0</v>
      </c>
      <c r="E65" s="174">
        <f>IF(LEN(B65)&gt;0,SUM('OBRAČUNANA OSNOVNA PLAČA'!E59:J59),"")</f>
        <v>0</v>
      </c>
      <c r="F65" s="55"/>
      <c r="G65" s="55"/>
      <c r="H65" s="55"/>
      <c r="I65" s="55"/>
      <c r="J65" s="55"/>
      <c r="K65" s="175">
        <f t="shared" si="4"/>
        <v>0</v>
      </c>
      <c r="L65" s="120">
        <f t="shared" si="18"/>
        <v>0</v>
      </c>
      <c r="M65" s="120">
        <f t="shared" si="19"/>
        <v>0</v>
      </c>
      <c r="N65" s="120">
        <f t="shared" si="20"/>
        <v>0</v>
      </c>
      <c r="O65" s="120">
        <f t="shared" si="6"/>
        <v>0</v>
      </c>
      <c r="P65" s="176">
        <f t="shared" si="7"/>
        <v>0</v>
      </c>
      <c r="Q65" s="176">
        <f>IF(LEN(B65)&gt;0,2*'OSNOVNA PLAČA'!E59,"")</f>
        <v>0</v>
      </c>
      <c r="R65" s="177"/>
      <c r="AA65" s="156">
        <f>ROW()</f>
        <v>65</v>
      </c>
      <c r="AB65" s="91" t="e">
        <f t="shared" ca="1" si="8"/>
        <v>#N/A</v>
      </c>
      <c r="AC65" s="91" t="e">
        <f t="shared" ca="1" si="9"/>
        <v>#N/A</v>
      </c>
      <c r="AD65" s="92" t="e">
        <f t="shared" ca="1" si="21"/>
        <v>#N/A</v>
      </c>
      <c r="AE65" s="91" t="e">
        <f t="shared" ca="1" si="22"/>
        <v>#N/A</v>
      </c>
      <c r="AF65" s="92" t="e">
        <f t="shared" ca="1" si="23"/>
        <v>#N/A</v>
      </c>
      <c r="AG65" s="91" t="e">
        <f t="shared" ca="1" si="24"/>
        <v>#N/A</v>
      </c>
      <c r="AH65" s="91" t="e">
        <f t="shared" ca="1" si="14"/>
        <v>#N/A</v>
      </c>
      <c r="AI65" s="93" t="e">
        <f t="shared" ca="1" si="15"/>
        <v>#N/A</v>
      </c>
      <c r="AJ65" s="91" t="e">
        <f t="shared" ca="1" si="16"/>
        <v>#N/A</v>
      </c>
      <c r="AK65" s="91" t="e">
        <f t="shared" ca="1" si="17"/>
        <v>#N/A</v>
      </c>
    </row>
    <row r="66" spans="1:43" ht="26.25" customHeight="1" thickBot="1" x14ac:dyDescent="0.25">
      <c r="A66" s="32"/>
      <c r="B66" s="109" t="s">
        <v>36</v>
      </c>
      <c r="C66" s="266"/>
      <c r="D66" s="267"/>
      <c r="E66" s="110">
        <f>SUM('OSNOVNA PLAČA'!F60:K60)</f>
        <v>37600</v>
      </c>
      <c r="F66" s="178"/>
      <c r="G66" s="178"/>
      <c r="K66" s="32"/>
      <c r="L66" s="41"/>
      <c r="M66" s="41"/>
      <c r="N66" s="121" t="s">
        <v>196</v>
      </c>
      <c r="O66" s="122">
        <f>SUM(M16:M65)</f>
        <v>3620</v>
      </c>
      <c r="P66" s="123" t="s">
        <v>82</v>
      </c>
      <c r="Q66" s="124">
        <f>SUM(P16:P65)</f>
        <v>752.00000000000011</v>
      </c>
      <c r="R66" s="179"/>
      <c r="AA66" s="94">
        <f>ROW()</f>
        <v>66</v>
      </c>
      <c r="AB66" s="95" t="e">
        <f ca="1">SUM(AB16:AB65)</f>
        <v>#N/A</v>
      </c>
      <c r="AC66" s="95" t="e">
        <f ca="1">SUM(AC16:AC65)</f>
        <v>#N/A</v>
      </c>
      <c r="AD66" s="96" t="str">
        <f>+N66</f>
        <v>Izračunana masa</v>
      </c>
      <c r="AE66" s="96" t="e">
        <f ca="1">SUM(AE16:AE65)</f>
        <v>#N/A</v>
      </c>
      <c r="AF66" s="102"/>
      <c r="AG66" s="157" t="str">
        <f>+P66</f>
        <v>Izplačana masa</v>
      </c>
      <c r="AH66" s="95" t="e">
        <f ca="1">SUM(AH16:AH65)</f>
        <v>#N/A</v>
      </c>
      <c r="AK66" s="91" t="e">
        <f ca="1">SUM(AK16:AK65)</f>
        <v>#N/A</v>
      </c>
      <c r="AL66" s="268" t="e">
        <f>+#REF!</f>
        <v>#REF!</v>
      </c>
      <c r="AM66" s="269"/>
      <c r="AN66" s="269"/>
      <c r="AO66" s="269"/>
      <c r="AP66" s="269"/>
      <c r="AQ66" s="270"/>
    </row>
    <row r="67" spans="1:43" ht="26.25" customHeight="1" thickBot="1" x14ac:dyDescent="0.25">
      <c r="A67" s="32"/>
      <c r="B67" s="111" t="s">
        <v>45</v>
      </c>
      <c r="C67" s="159"/>
      <c r="D67" s="112">
        <v>0.02</v>
      </c>
      <c r="E67" s="113">
        <f>0.02*E66</f>
        <v>752</v>
      </c>
      <c r="J67" s="180"/>
      <c r="K67" s="32"/>
      <c r="L67" s="41"/>
      <c r="M67" s="41"/>
      <c r="N67" s="125" t="s">
        <v>79</v>
      </c>
      <c r="O67" s="126">
        <f>IF(SUM(M16:M65)&gt;0,E67/SUM(M16:M65),0)</f>
        <v>0.20773480662983426</v>
      </c>
      <c r="P67" s="127" t="s">
        <v>83</v>
      </c>
      <c r="Q67" s="128">
        <f>E67-Q66</f>
        <v>0</v>
      </c>
      <c r="R67" s="32"/>
      <c r="AA67" s="94">
        <f>ROW()</f>
        <v>67</v>
      </c>
      <c r="AB67" s="97" t="str">
        <f>+P67</f>
        <v>Ostanek</v>
      </c>
      <c r="AC67" s="98" t="e">
        <f ca="1">IF($AN$3=1,0,INDIRECT( "'" &amp; $AN$2 &amp; "'!Q" &amp; TEXT($AA67,0)))</f>
        <v>#N/A</v>
      </c>
      <c r="AD67" s="96" t="str">
        <f>+N67</f>
        <v>Kor. faktor (KF)</v>
      </c>
      <c r="AE67" s="99" t="e">
        <f ca="1">IF(AE66=0,0,(AC67+AK67)/AE66)</f>
        <v>#N/A</v>
      </c>
      <c r="AF67" s="102"/>
      <c r="AG67" s="100" t="str">
        <f>+AB67</f>
        <v>Ostanek</v>
      </c>
      <c r="AH67" s="98" t="e">
        <f ca="1">+E67-AH66+AC67</f>
        <v>#N/A</v>
      </c>
      <c r="AK67" s="91" t="e">
        <f ca="1">+AL67*AK66</f>
        <v>#N/A</v>
      </c>
      <c r="AL67" s="101">
        <f>+D67</f>
        <v>0.02</v>
      </c>
      <c r="AM67" s="268" t="e">
        <f>+#REF!</f>
        <v>#REF!</v>
      </c>
      <c r="AN67" s="269"/>
      <c r="AO67" s="269"/>
      <c r="AP67" s="269"/>
      <c r="AQ67" s="270"/>
    </row>
    <row r="68" spans="1:43" x14ac:dyDescent="0.2">
      <c r="K68" s="181"/>
      <c r="L68" s="41"/>
      <c r="M68" s="41"/>
      <c r="N68" s="41"/>
      <c r="O68" s="41"/>
      <c r="P68" s="41"/>
      <c r="Q68" s="41"/>
      <c r="S68" s="181"/>
    </row>
    <row r="69" spans="1:43" ht="13.5" thickBot="1" x14ac:dyDescent="0.25">
      <c r="K69" s="32"/>
      <c r="L69" s="41"/>
      <c r="M69" s="41"/>
      <c r="N69" s="41"/>
      <c r="O69" s="41"/>
      <c r="P69" s="41"/>
      <c r="Q69" s="41"/>
    </row>
    <row r="70" spans="1:43" ht="12.75" customHeight="1" x14ac:dyDescent="0.2">
      <c r="B70" s="271" t="s">
        <v>30</v>
      </c>
      <c r="C70" s="272"/>
      <c r="D70" s="102"/>
      <c r="E70" s="275" t="s">
        <v>29</v>
      </c>
      <c r="F70" s="276"/>
      <c r="G70" s="276"/>
      <c r="H70" s="276"/>
      <c r="I70" s="276"/>
      <c r="J70" s="277"/>
      <c r="K70" s="129"/>
      <c r="L70" s="130" t="s">
        <v>21</v>
      </c>
      <c r="M70" s="182"/>
      <c r="N70" s="131"/>
      <c r="O70" s="278" t="s">
        <v>84</v>
      </c>
      <c r="P70" s="279"/>
      <c r="Q70" s="280"/>
    </row>
    <row r="71" spans="1:43" x14ac:dyDescent="0.2">
      <c r="B71" s="273"/>
      <c r="C71" s="274"/>
      <c r="D71" s="102"/>
      <c r="E71" s="103" t="s">
        <v>25</v>
      </c>
      <c r="F71" s="183"/>
      <c r="G71" s="183"/>
      <c r="H71" s="183"/>
      <c r="I71" s="183"/>
      <c r="J71" s="184"/>
      <c r="K71" s="129"/>
      <c r="L71" s="132">
        <v>0</v>
      </c>
      <c r="M71" s="182"/>
      <c r="N71" s="131"/>
      <c r="O71" s="281"/>
      <c r="P71" s="282"/>
      <c r="Q71" s="283"/>
    </row>
    <row r="72" spans="1:43" ht="13.5" thickBot="1" x14ac:dyDescent="0.25">
      <c r="B72" s="104" t="s">
        <v>47</v>
      </c>
      <c r="C72" s="105">
        <v>2</v>
      </c>
      <c r="D72" s="102"/>
      <c r="E72" s="103" t="s">
        <v>24</v>
      </c>
      <c r="F72" s="183"/>
      <c r="G72" s="183"/>
      <c r="H72" s="183"/>
      <c r="I72" s="183"/>
      <c r="J72" s="184"/>
      <c r="K72" s="129"/>
      <c r="L72" s="133">
        <v>1</v>
      </c>
      <c r="M72" s="182"/>
      <c r="N72" s="131"/>
      <c r="O72" s="185" t="s">
        <v>81</v>
      </c>
      <c r="P72" s="186" t="s">
        <v>89</v>
      </c>
      <c r="Q72" s="187">
        <v>5</v>
      </c>
    </row>
    <row r="73" spans="1:43" x14ac:dyDescent="0.2">
      <c r="B73" s="75"/>
      <c r="C73" s="188"/>
      <c r="D73" s="102"/>
      <c r="E73" s="103" t="s">
        <v>26</v>
      </c>
      <c r="F73" s="183"/>
      <c r="G73" s="183"/>
      <c r="H73" s="183"/>
      <c r="I73" s="183"/>
      <c r="J73" s="184"/>
      <c r="K73" s="129"/>
      <c r="L73" s="31"/>
      <c r="M73" s="31"/>
      <c r="N73" s="134"/>
      <c r="O73" s="131"/>
      <c r="P73" s="131"/>
      <c r="Q73" s="131"/>
    </row>
    <row r="74" spans="1:43" x14ac:dyDescent="0.2">
      <c r="B74" s="102"/>
      <c r="C74" s="102"/>
      <c r="D74" s="102"/>
      <c r="E74" s="103" t="s">
        <v>27</v>
      </c>
      <c r="F74" s="183"/>
      <c r="G74" s="183"/>
      <c r="H74" s="183"/>
      <c r="I74" s="183"/>
      <c r="J74" s="184"/>
      <c r="K74" s="129"/>
      <c r="L74" s="131"/>
      <c r="M74" s="131"/>
      <c r="N74" s="131"/>
      <c r="O74" s="131"/>
      <c r="P74" s="131"/>
      <c r="Q74" s="131"/>
    </row>
    <row r="75" spans="1:43" ht="13.5" thickBot="1" x14ac:dyDescent="0.25">
      <c r="B75" s="102"/>
      <c r="C75" s="102"/>
      <c r="D75" s="102"/>
      <c r="E75" s="106" t="s">
        <v>28</v>
      </c>
      <c r="F75" s="189"/>
      <c r="G75" s="189"/>
      <c r="H75" s="189"/>
      <c r="I75" s="189"/>
      <c r="J75" s="190"/>
      <c r="K75" s="129"/>
      <c r="L75" s="131"/>
      <c r="M75" s="131"/>
      <c r="N75" s="131"/>
      <c r="O75" s="131"/>
      <c r="P75" s="135"/>
      <c r="Q75" s="131"/>
    </row>
    <row r="76" spans="1:43" x14ac:dyDescent="0.2">
      <c r="J76" s="9"/>
    </row>
  </sheetData>
  <sheetProtection algorithmName="SHA-512" hashValue="diyzNy7I1F3Y8233pydaf07EpASpUI3JnO3WnqmYCrQ9vORd9AN54eBOFI8T9o/BuLi1HzDD6A2i2orf6S5beQ==" saltValue="1vIT1bpG618ybEPctgiCJw==" spinCount="100000" sheet="1" objects="1" scenarios="1"/>
  <mergeCells count="49"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C66:D66"/>
    <mergeCell ref="AL66:AQ66"/>
    <mergeCell ref="AM67:AQ67"/>
    <mergeCell ref="B70:C71"/>
    <mergeCell ref="E70:J70"/>
    <mergeCell ref="O70:Q71"/>
  </mergeCells>
  <dataValidations count="1">
    <dataValidation type="list" allowBlank="1" showInputMessage="1" showErrorMessage="1" sqref="F16:J65" xr:uid="{60D64AB3-8BF4-47C8-8BE9-8DD4CA76C1A2}">
      <formula1>$L$71:$L$72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6F0B-5D34-4E88-ABCC-BD0F89EEEB11}">
  <dimension ref="A1:BA76"/>
  <sheetViews>
    <sheetView showGridLines="0" showRowColHeaders="0" workbookViewId="0">
      <selection activeCell="E68" sqref="E68"/>
    </sheetView>
  </sheetViews>
  <sheetFormatPr defaultColWidth="9.140625" defaultRowHeight="12.75" x14ac:dyDescent="0.2"/>
  <cols>
    <col min="1" max="1" width="10.42578125" style="6" customWidth="1"/>
    <col min="2" max="2" width="64.42578125" style="6" customWidth="1"/>
    <col min="3" max="4" width="7" style="6" customWidth="1"/>
    <col min="5" max="5" width="19.42578125" style="8" customWidth="1"/>
    <col min="6" max="10" width="5.42578125" style="6" customWidth="1"/>
    <col min="11" max="11" width="13.42578125" style="6" customWidth="1"/>
    <col min="12" max="17" width="13.42578125" style="8" customWidth="1"/>
    <col min="18" max="18" width="0.7109375" style="41" customWidth="1"/>
    <col min="19" max="19" width="46.7109375" style="32" customWidth="1"/>
    <col min="20" max="21" width="9.42578125" style="32" customWidth="1"/>
    <col min="22" max="22" width="10.85546875" style="32" customWidth="1"/>
    <col min="23" max="26" width="9.140625" style="32"/>
    <col min="27" max="27" width="9.28515625" style="145" hidden="1" customWidth="1"/>
    <col min="28" max="28" width="21.5703125" style="32" hidden="1" customWidth="1"/>
    <col min="29" max="29" width="12.85546875" style="32" hidden="1" customWidth="1"/>
    <col min="30" max="31" width="12.7109375" style="32" hidden="1" customWidth="1"/>
    <col min="32" max="32" width="13.42578125" style="141" hidden="1" customWidth="1"/>
    <col min="33" max="33" width="13.42578125" style="32" hidden="1" customWidth="1"/>
    <col min="34" max="37" width="13.7109375" style="32" hidden="1" customWidth="1"/>
    <col min="38" max="38" width="9.140625" style="32" hidden="1" customWidth="1"/>
    <col min="39" max="39" width="19.7109375" style="32" hidden="1" customWidth="1"/>
    <col min="40" max="40" width="31.42578125" style="32" hidden="1" customWidth="1"/>
    <col min="41" max="41" width="9.140625" style="32" hidden="1" customWidth="1"/>
    <col min="42" max="42" width="18.85546875" style="32" hidden="1" customWidth="1"/>
    <col min="43" max="43" width="9.85546875" style="32" hidden="1" customWidth="1"/>
    <col min="44" max="44" width="17.5703125" style="32" hidden="1" customWidth="1"/>
    <col min="45" max="45" width="11.7109375" style="32" hidden="1" customWidth="1"/>
    <col min="46" max="46" width="16" style="32" hidden="1" customWidth="1"/>
    <col min="47" max="52" width="9.140625" style="32" hidden="1" customWidth="1"/>
    <col min="53" max="53" width="9.140625" style="32"/>
    <col min="54" max="16384" width="9.140625" style="6"/>
  </cols>
  <sheetData>
    <row r="1" spans="1:53" ht="15.75" x14ac:dyDescent="0.2">
      <c r="A1" s="32"/>
      <c r="B1" s="44" t="str">
        <f ca="1">INDIRECT( "'" &amp; $AC$2 &amp; "'!B1") &amp; " za obdobje " &amp; "7-12"</f>
        <v>Priloga 2: šestmesečno izplačilo redne delovne uspešnosti za obdobje 7-12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4"/>
      <c r="S1" s="164"/>
      <c r="AA1" s="361" t="s">
        <v>109</v>
      </c>
      <c r="AB1" s="362"/>
      <c r="AC1" s="362"/>
      <c r="AD1" s="362"/>
      <c r="AE1" s="363"/>
      <c r="AF1" s="191"/>
      <c r="AG1" s="364" t="s">
        <v>108</v>
      </c>
      <c r="AH1" s="365"/>
      <c r="AI1" s="365"/>
      <c r="AJ1" s="365"/>
      <c r="AK1" s="366"/>
      <c r="AM1" s="56" t="s">
        <v>32</v>
      </c>
      <c r="AN1" s="136" t="str">
        <f ca="1">RIGHT(CELL("filename",A1),LEN(CELL("filename",A1))-FIND("]",CELL("filename",A1)))</f>
        <v>7-12</v>
      </c>
      <c r="AO1" s="136" t="s">
        <v>32</v>
      </c>
      <c r="AP1" s="136" t="s">
        <v>104</v>
      </c>
      <c r="AQ1" s="136" t="s">
        <v>73</v>
      </c>
      <c r="AR1" s="136" t="s">
        <v>102</v>
      </c>
      <c r="AS1" s="136" t="s">
        <v>103</v>
      </c>
      <c r="AT1" s="136" t="s">
        <v>102</v>
      </c>
    </row>
    <row r="2" spans="1:53" ht="15.75" x14ac:dyDescent="0.2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4"/>
      <c r="S2" s="166"/>
      <c r="AA2" s="370" t="s">
        <v>46</v>
      </c>
      <c r="AB2" s="371"/>
      <c r="AC2" s="372" t="s">
        <v>46</v>
      </c>
      <c r="AD2" s="373"/>
      <c r="AE2" s="374"/>
      <c r="AF2" s="191"/>
      <c r="AG2" s="367"/>
      <c r="AH2" s="368"/>
      <c r="AI2" s="368"/>
      <c r="AJ2" s="368"/>
      <c r="AK2" s="369"/>
      <c r="AM2" s="137" t="s">
        <v>104</v>
      </c>
      <c r="AN2" s="136" t="e">
        <f ca="1">VLOOKUP(AN1,AO2:AP19,2,FALSE)</f>
        <v>#N/A</v>
      </c>
      <c r="AO2" s="57" t="s">
        <v>101</v>
      </c>
      <c r="AP2" s="57"/>
      <c r="AQ2" s="138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">
      <c r="A3" s="32"/>
      <c r="B3" s="344" t="str">
        <f ca="1">INDIRECT( "'" &amp; $AC$2 &amp; "'!B3")</f>
        <v>Šifra proračunskega uporabnika:</v>
      </c>
      <c r="C3" s="345"/>
      <c r="D3" s="372" t="str">
        <f>+IF(LEN('OSNOVNA PLAČA'!D3)&gt;0,'OSNOVNA PLAČA'!D3,"")</f>
        <v xml:space="preserve">šifra </v>
      </c>
      <c r="E3" s="374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6"/>
      <c r="AA3" s="139" t="s">
        <v>74</v>
      </c>
      <c r="AB3" s="140"/>
      <c r="AC3" s="372" t="s">
        <v>74</v>
      </c>
      <c r="AD3" s="373"/>
      <c r="AE3" s="374"/>
      <c r="AG3" s="142" t="s">
        <v>106</v>
      </c>
      <c r="AH3" s="143" t="s">
        <v>112</v>
      </c>
      <c r="AK3" s="144"/>
      <c r="AM3" s="56" t="s">
        <v>102</v>
      </c>
      <c r="AN3" s="136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8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">
      <c r="A4" s="32"/>
      <c r="B4" s="344" t="str">
        <f ca="1">INDIRECT( "'" &amp; $AC$2 &amp; "'!B4")</f>
        <v>Organizacijska enota:</v>
      </c>
      <c r="C4" s="344"/>
      <c r="D4" s="346" t="str">
        <f>+IF(LEN('OSNOVNA PLAČA'!D4)&gt;0,'OSNOVNA PLAČA'!D4,"")</f>
        <v xml:space="preserve">enota </v>
      </c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8"/>
      <c r="S4" s="41"/>
      <c r="AG4" s="56" t="s">
        <v>105</v>
      </c>
      <c r="AH4" s="51">
        <v>6</v>
      </c>
      <c r="AK4" s="144"/>
      <c r="AM4" s="56" t="s">
        <v>73</v>
      </c>
      <c r="AN4" s="136" t="e">
        <f ca="1">VLOOKUP(AN1,AO2:AQ19,3,FALSE)</f>
        <v>#N/A</v>
      </c>
      <c r="AO4" s="57" t="s">
        <v>91</v>
      </c>
      <c r="AP4" s="57" t="str">
        <f t="shared" si="3"/>
        <v>12</v>
      </c>
      <c r="AQ4" s="138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">
      <c r="A5" s="32"/>
      <c r="B5" s="167" t="str">
        <f ca="1">INDIRECT( "'" &amp; $AC$2 &amp; "'!B5")</f>
        <v>Leto:</v>
      </c>
      <c r="C5" s="167"/>
      <c r="D5" s="349">
        <f>+IF(LEN('OSNOVNA PLAČA'!D5)&gt;0,'OSNOVNA PLAČA'!D5,"")</f>
        <v>2024</v>
      </c>
      <c r="E5" s="34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AG5" s="56" t="s">
        <v>107</v>
      </c>
      <c r="AH5" s="51">
        <v>29</v>
      </c>
      <c r="AI5" s="375" t="str">
        <f>+$AC$2</f>
        <v>OSNOVNA PLAČA</v>
      </c>
      <c r="AJ5" s="376"/>
      <c r="AK5" s="377"/>
      <c r="AM5" s="56" t="s">
        <v>102</v>
      </c>
      <c r="AN5" s="136" t="e">
        <f ca="1">VLOOKUP(AN1,AO2:AT19,6,FALSE)</f>
        <v>#N/A</v>
      </c>
      <c r="AO5" s="57" t="s">
        <v>92</v>
      </c>
      <c r="AP5" s="57" t="str">
        <f t="shared" si="3"/>
        <v>1</v>
      </c>
      <c r="AQ5" s="138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78" t="str">
        <f>+$AC$3</f>
        <v>OBRAČUNANA OSNOVNA PLAČA</v>
      </c>
      <c r="AJ6" s="378"/>
      <c r="AK6" s="378"/>
      <c r="AM6" s="56" t="s">
        <v>125</v>
      </c>
      <c r="AN6" s="136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8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">
      <c r="B7" s="305" t="s">
        <v>9</v>
      </c>
      <c r="C7" s="328"/>
      <c r="D7" s="329"/>
      <c r="E7" s="308"/>
      <c r="AM7" s="56" t="s">
        <v>58</v>
      </c>
      <c r="AN7" s="136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8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">
      <c r="B8" s="305" t="s">
        <v>10</v>
      </c>
      <c r="C8" s="305"/>
      <c r="D8" s="306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7"/>
      <c r="P8" s="307"/>
      <c r="Q8" s="308"/>
      <c r="S8" s="41"/>
      <c r="AO8" s="57" t="s">
        <v>95</v>
      </c>
      <c r="AP8" s="57" t="str">
        <f t="shared" si="3"/>
        <v>4</v>
      </c>
      <c r="AQ8" s="138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5" thickBot="1" x14ac:dyDescent="0.25">
      <c r="B9" s="7"/>
      <c r="AO9" s="57" t="s">
        <v>96</v>
      </c>
      <c r="AP9" s="57" t="str">
        <f t="shared" si="3"/>
        <v>5</v>
      </c>
      <c r="AQ9" s="138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25">
      <c r="B10" s="309" t="s">
        <v>0</v>
      </c>
      <c r="C10" s="310"/>
      <c r="D10" s="310"/>
      <c r="E10" s="310"/>
      <c r="F10" s="310"/>
      <c r="G10" s="310"/>
      <c r="H10" s="310"/>
      <c r="I10" s="310"/>
      <c r="J10" s="310"/>
      <c r="K10" s="311"/>
      <c r="L10" s="312" t="s">
        <v>1</v>
      </c>
      <c r="M10" s="313"/>
      <c r="N10" s="313"/>
      <c r="O10" s="313"/>
      <c r="P10" s="313"/>
      <c r="Q10" s="313"/>
      <c r="R10" s="169"/>
      <c r="S10" s="170"/>
      <c r="AO10" s="57" t="s">
        <v>97</v>
      </c>
      <c r="AP10" s="57" t="str">
        <f t="shared" si="3"/>
        <v>6</v>
      </c>
      <c r="AQ10" s="138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5" thickBot="1" x14ac:dyDescent="0.25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58" t="s">
        <v>34</v>
      </c>
      <c r="AC11" s="358"/>
      <c r="AF11" s="32"/>
      <c r="AO11" s="57" t="s">
        <v>98</v>
      </c>
      <c r="AP11" s="57" t="str">
        <f t="shared" si="3"/>
        <v>7</v>
      </c>
      <c r="AQ11" s="138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">
      <c r="A12" s="171"/>
      <c r="B12" s="315" t="s">
        <v>13</v>
      </c>
      <c r="C12" s="316"/>
      <c r="D12" s="316"/>
      <c r="E12" s="317"/>
      <c r="F12" s="318" t="s">
        <v>14</v>
      </c>
      <c r="G12" s="319"/>
      <c r="H12" s="319"/>
      <c r="I12" s="319"/>
      <c r="J12" s="319"/>
      <c r="K12" s="320"/>
      <c r="L12" s="321" t="s">
        <v>76</v>
      </c>
      <c r="M12" s="322"/>
      <c r="N12" s="322"/>
      <c r="O12" s="322"/>
      <c r="P12" s="73" t="s">
        <v>37</v>
      </c>
      <c r="Q12" s="74" t="s">
        <v>80</v>
      </c>
      <c r="R12" s="172"/>
      <c r="S12" s="35"/>
      <c r="T12" s="35"/>
      <c r="U12" s="35"/>
      <c r="V12" s="35"/>
      <c r="W12" s="35"/>
      <c r="X12" s="35"/>
      <c r="Y12" s="35"/>
      <c r="Z12" s="35"/>
      <c r="AA12" s="192"/>
      <c r="AB12" s="357" t="str">
        <f>+P12</f>
        <v>IZPLAČILO REDNE DELOVNE USPEŠNOSTI</v>
      </c>
      <c r="AC12" s="357" t="str">
        <f>+Q12</f>
        <v>NAJVIŠJE MOŽNO IZPLAČILO REDNE LETNE DELOVNE USPEŠNOSTI</v>
      </c>
      <c r="AD12" s="359" t="s">
        <v>15</v>
      </c>
      <c r="AE12" s="359"/>
      <c r="AF12" s="360" t="s">
        <v>16</v>
      </c>
      <c r="AG12" s="360"/>
      <c r="AH12" s="357" t="s">
        <v>17</v>
      </c>
      <c r="AI12" s="357" t="s">
        <v>18</v>
      </c>
      <c r="AJ12" s="357" t="str">
        <f>+AC3</f>
        <v>OBRAČUNANA OSNOVNA PLAČA</v>
      </c>
      <c r="AK12" s="357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8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">
      <c r="A13" s="285" t="s">
        <v>127</v>
      </c>
      <c r="B13" s="287" t="s">
        <v>2</v>
      </c>
      <c r="C13" s="289" t="s">
        <v>11</v>
      </c>
      <c r="D13" s="289" t="s">
        <v>12</v>
      </c>
      <c r="E13" s="291" t="s">
        <v>90</v>
      </c>
      <c r="F13" s="323" t="s">
        <v>38</v>
      </c>
      <c r="G13" s="324"/>
      <c r="H13" s="324"/>
      <c r="I13" s="324"/>
      <c r="J13" s="325"/>
      <c r="K13" s="295" t="s">
        <v>3</v>
      </c>
      <c r="L13" s="297" t="s">
        <v>75</v>
      </c>
      <c r="M13" s="299" t="s">
        <v>78</v>
      </c>
      <c r="N13" s="301" t="s">
        <v>77</v>
      </c>
      <c r="O13" s="299" t="s">
        <v>78</v>
      </c>
      <c r="P13" s="303" t="s">
        <v>78</v>
      </c>
      <c r="Q13" s="293" t="s">
        <v>78</v>
      </c>
      <c r="R13" s="172"/>
      <c r="AB13" s="357"/>
      <c r="AC13" s="357"/>
      <c r="AD13" s="359"/>
      <c r="AE13" s="359"/>
      <c r="AF13" s="360"/>
      <c r="AG13" s="360"/>
      <c r="AH13" s="357"/>
      <c r="AI13" s="357"/>
      <c r="AJ13" s="357"/>
      <c r="AK13" s="357"/>
      <c r="AO13" s="57" t="s">
        <v>100</v>
      </c>
      <c r="AP13" s="57" t="str">
        <f t="shared" si="3"/>
        <v>9</v>
      </c>
      <c r="AQ13" s="138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5" thickBot="1" x14ac:dyDescent="0.25">
      <c r="A14" s="286"/>
      <c r="B14" s="288"/>
      <c r="C14" s="290"/>
      <c r="D14" s="290"/>
      <c r="E14" s="292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296"/>
      <c r="L14" s="298"/>
      <c r="M14" s="300"/>
      <c r="N14" s="302"/>
      <c r="O14" s="300"/>
      <c r="P14" s="304"/>
      <c r="Q14" s="294"/>
      <c r="R14" s="172"/>
      <c r="AB14" s="357"/>
      <c r="AC14" s="357"/>
      <c r="AD14" s="359"/>
      <c r="AE14" s="359"/>
      <c r="AF14" s="360"/>
      <c r="AG14" s="360"/>
      <c r="AH14" s="357"/>
      <c r="AI14" s="357"/>
      <c r="AJ14" s="357"/>
      <c r="AK14" s="357"/>
      <c r="AO14" s="57" t="s">
        <v>113</v>
      </c>
      <c r="AP14" s="57" t="str">
        <f t="shared" si="3"/>
        <v>10</v>
      </c>
      <c r="AQ14" s="138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">
      <c r="A15" s="161"/>
      <c r="B15" s="160">
        <v>1</v>
      </c>
      <c r="C15" s="107">
        <v>2</v>
      </c>
      <c r="D15" s="161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3"/>
      <c r="S15" s="36"/>
      <c r="T15" s="36"/>
      <c r="U15" s="36"/>
      <c r="V15" s="36"/>
      <c r="W15" s="36"/>
      <c r="X15" s="36"/>
      <c r="Y15" s="36"/>
      <c r="Z15" s="36"/>
      <c r="AA15" s="193" t="s">
        <v>33</v>
      </c>
      <c r="AB15" s="194" t="str">
        <f>+P13</f>
        <v>€</v>
      </c>
      <c r="AC15" s="194" t="str">
        <f>+Q13</f>
        <v>€</v>
      </c>
      <c r="AD15" s="195" t="s">
        <v>19</v>
      </c>
      <c r="AE15" s="195" t="s">
        <v>20</v>
      </c>
      <c r="AF15" s="196" t="s">
        <v>19</v>
      </c>
      <c r="AG15" s="197" t="s">
        <v>20</v>
      </c>
      <c r="AH15" s="198" t="s">
        <v>20</v>
      </c>
      <c r="AI15" s="199" t="s">
        <v>20</v>
      </c>
      <c r="AJ15" s="194" t="s">
        <v>20</v>
      </c>
      <c r="AK15" s="194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8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">
      <c r="A16" s="51">
        <f>'OSNOVNA PLAČA'!A10</f>
        <v>1</v>
      </c>
      <c r="B16" s="158" t="str">
        <f ca="1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4">
        <f ca="1">IF(LEN(B16)&gt;0,SUM('OBRAČUNANA OSNOVNA PLAČA'!K10:P10),"")</f>
        <v>5000</v>
      </c>
      <c r="F16" s="55">
        <v>1</v>
      </c>
      <c r="G16" s="55"/>
      <c r="H16" s="55">
        <v>1</v>
      </c>
      <c r="I16" s="55"/>
      <c r="J16" s="55">
        <v>1</v>
      </c>
      <c r="K16" s="175">
        <f t="shared" ref="K16:K65" si="4">+F16+G16+H16+I16+J16</f>
        <v>3</v>
      </c>
      <c r="L16" s="120">
        <f t="shared" ref="L16:L65" ca="1" si="5">IF(LEN(B16)&gt;0,K16/5,"")</f>
        <v>0.6</v>
      </c>
      <c r="M16" s="120">
        <f t="shared" ref="M16:M65" ca="1" si="6">IF(LEN(B16)&gt;0,E16*L16,"")</f>
        <v>3000</v>
      </c>
      <c r="N16" s="120">
        <f t="shared" ref="N16:N47" ca="1" si="7">IF(LEN(B16)&gt;0,L16*$O$67,"")</f>
        <v>4.635294117647059E-2</v>
      </c>
      <c r="O16" s="120">
        <f t="shared" ref="O16:O65" ca="1" si="8">IF(LEN(B16)&gt;0,E16*N16,"")</f>
        <v>231.76470588235296</v>
      </c>
      <c r="P16" s="176">
        <f t="shared" ref="P16:P65" ca="1" si="9">MIN(O16,Q16)</f>
        <v>231.76470588235296</v>
      </c>
      <c r="Q16" s="176">
        <f ca="1">IF(LEN(B16)&gt;0,'1-6'!Q16-'1-6'!P16,"")</f>
        <v>1746.5635359116022</v>
      </c>
      <c r="R16" s="177"/>
      <c r="AA16" s="162">
        <f>ROW()</f>
        <v>16</v>
      </c>
      <c r="AB16" s="200" t="e">
        <f t="shared" ref="AB16:AB65" ca="1" si="10">IF($AN$3=1,0,INDIRECT( "'" &amp; $AN$2 &amp; "'!P" &amp; TEXT($AA16,0)))</f>
        <v>#N/A</v>
      </c>
      <c r="AC16" s="200" t="e">
        <f t="shared" ref="AC16:AC65" ca="1" si="11">IF($AN$3=1,(INDIRECT( "'" &amp; $AC$2 &amp; "'!F" &amp; TEXT($AA16-6,0))*2/12+INDIRECT( "'" &amp; $AC$2 &amp; "'!G" &amp; TEXT($AA16-6,0))*10/12)*2,INDIRECT( "'" &amp; $AN$2 &amp; "'!Q" &amp; TEXT($AA16,0)))</f>
        <v>#N/A</v>
      </c>
      <c r="AD16" s="201" t="e">
        <f t="shared" ref="AD16:AD47" ca="1" si="12">IF(AB16&gt;=AC16,"-",$K16/(5*MAX($L$71:$L$72)))</f>
        <v>#N/A</v>
      </c>
      <c r="AE16" s="200" t="e">
        <f t="shared" ref="AE16:AE47" ca="1" si="13">IF(AB16&gt;=AC16,"-",$K16/(5*MAX($L$71:$L$72))*AJ16)</f>
        <v>#N/A</v>
      </c>
      <c r="AF16" s="201" t="e">
        <f t="shared" ref="AF16:AF47" ca="1" si="14">IF(AD16="-","-",AD16*$AE$67)</f>
        <v>#N/A</v>
      </c>
      <c r="AG16" s="200" t="e">
        <f t="shared" ref="AG16:AG47" ca="1" si="15">IF(AE16="-","-",AE16*$AE$67)</f>
        <v>#N/A</v>
      </c>
      <c r="AH16" s="200" t="e">
        <f t="shared" ref="AH16:AH65" ca="1" si="16">IF(AF16="-",0,MIN(AG16,Q16))</f>
        <v>#N/A</v>
      </c>
      <c r="AI16" s="202" t="e">
        <f t="shared" ref="AI16:AI65" ca="1" si="17">+AC16-AB16</f>
        <v>#N/A</v>
      </c>
      <c r="AJ16" s="200" t="e">
        <f t="shared" ref="AJ16:AJ65" ca="1" si="1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200" t="e">
        <f t="shared" ref="AK16:AK65" ca="1" si="19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8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">
      <c r="A17" s="51">
        <f>'OSNOVNA PLAČA'!A11</f>
        <v>2</v>
      </c>
      <c r="B17" s="158" t="str">
        <f t="shared" ref="B17:B65" ca="1" si="20">IF(LEN(INDIRECT( "'" &amp; $AC$2 &amp; "'!B" &amp; TEXT($AA17-6,0)))&gt;0,INDIRECT( "'" &amp; $AC$2 &amp; "'!B" &amp; TEXT($AA17-6,0)),"")</f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4">
        <f ca="1">IF(LEN(B17)&gt;0,SUM('OBRAČUNANA OSNOVNA PLAČA'!K11:P11),"")</f>
        <v>12000</v>
      </c>
      <c r="F17" s="55"/>
      <c r="G17" s="55">
        <v>0</v>
      </c>
      <c r="H17" s="55"/>
      <c r="I17" s="55">
        <v>0</v>
      </c>
      <c r="J17" s="55">
        <v>0</v>
      </c>
      <c r="K17" s="175">
        <f t="shared" si="4"/>
        <v>0</v>
      </c>
      <c r="L17" s="120">
        <f t="shared" ca="1" si="5"/>
        <v>0</v>
      </c>
      <c r="M17" s="120">
        <f t="shared" ca="1" si="6"/>
        <v>0</v>
      </c>
      <c r="N17" s="120">
        <f t="shared" ca="1" si="7"/>
        <v>0</v>
      </c>
      <c r="O17" s="120">
        <f t="shared" ca="1" si="8"/>
        <v>0</v>
      </c>
      <c r="P17" s="176">
        <f t="shared" ca="1" si="9"/>
        <v>0</v>
      </c>
      <c r="Q17" s="176">
        <f ca="1">IF(LEN(B17)&gt;0,'1-6'!Q17-'1-6'!P17,"")</f>
        <v>3501.4364640883978</v>
      </c>
      <c r="R17" s="177"/>
      <c r="AA17" s="162">
        <f>ROW()</f>
        <v>17</v>
      </c>
      <c r="AB17" s="200" t="e">
        <f t="shared" ca="1" si="10"/>
        <v>#N/A</v>
      </c>
      <c r="AC17" s="200" t="e">
        <f t="shared" ca="1" si="11"/>
        <v>#N/A</v>
      </c>
      <c r="AD17" s="201" t="e">
        <f t="shared" ca="1" si="12"/>
        <v>#N/A</v>
      </c>
      <c r="AE17" s="200" t="e">
        <f t="shared" ca="1" si="13"/>
        <v>#N/A</v>
      </c>
      <c r="AF17" s="201" t="e">
        <f t="shared" ca="1" si="14"/>
        <v>#N/A</v>
      </c>
      <c r="AG17" s="200" t="e">
        <f t="shared" ca="1" si="15"/>
        <v>#N/A</v>
      </c>
      <c r="AH17" s="200" t="e">
        <f t="shared" ca="1" si="16"/>
        <v>#N/A</v>
      </c>
      <c r="AI17" s="202" t="e">
        <f t="shared" ca="1" si="17"/>
        <v>#N/A</v>
      </c>
      <c r="AJ17" s="200" t="e">
        <f t="shared" ca="1" si="18"/>
        <v>#N/A</v>
      </c>
      <c r="AK17" s="200" t="e">
        <f t="shared" ca="1" si="19"/>
        <v>#N/A</v>
      </c>
      <c r="AO17" s="57" t="s">
        <v>116</v>
      </c>
      <c r="AP17" s="57" t="str">
        <f t="shared" si="3"/>
        <v>5-7</v>
      </c>
      <c r="AQ17" s="138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">
      <c r="A18" s="51">
        <f>'OSNOVNA PLAČA'!A12</f>
        <v>3</v>
      </c>
      <c r="B18" s="158" t="str">
        <f t="shared" ca="1" si="20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4">
        <f ca="1">IF(LEN(B18)&gt;0,SUM('OBRAČUNANA OSNOVNA PLAČA'!K12:P12),"")</f>
        <v>18000</v>
      </c>
      <c r="F18" s="55"/>
      <c r="G18" s="55"/>
      <c r="H18" s="55">
        <v>1</v>
      </c>
      <c r="I18" s="55"/>
      <c r="J18" s="55">
        <v>1</v>
      </c>
      <c r="K18" s="175">
        <f t="shared" si="4"/>
        <v>2</v>
      </c>
      <c r="L18" s="120">
        <f t="shared" ca="1" si="5"/>
        <v>0.4</v>
      </c>
      <c r="M18" s="120">
        <f t="shared" ca="1" si="6"/>
        <v>7200</v>
      </c>
      <c r="N18" s="120">
        <f t="shared" ca="1" si="7"/>
        <v>3.0901960784313728E-2</v>
      </c>
      <c r="O18" s="120">
        <f t="shared" ca="1" si="8"/>
        <v>556.23529411764707</v>
      </c>
      <c r="P18" s="176">
        <f t="shared" ca="1" si="9"/>
        <v>556.23529411764707</v>
      </c>
      <c r="Q18" s="176">
        <f ca="1">IF(LEN(B18)&gt;0,'1-6'!Q18-'1-6'!P18,"")</f>
        <v>5000</v>
      </c>
      <c r="R18" s="177"/>
      <c r="AA18" s="162">
        <f>ROW()</f>
        <v>18</v>
      </c>
      <c r="AB18" s="200" t="e">
        <f t="shared" ca="1" si="10"/>
        <v>#N/A</v>
      </c>
      <c r="AC18" s="200" t="e">
        <f t="shared" ca="1" si="11"/>
        <v>#N/A</v>
      </c>
      <c r="AD18" s="201" t="e">
        <f t="shared" ca="1" si="12"/>
        <v>#N/A</v>
      </c>
      <c r="AE18" s="200" t="e">
        <f t="shared" ca="1" si="13"/>
        <v>#N/A</v>
      </c>
      <c r="AF18" s="201" t="e">
        <f t="shared" ca="1" si="14"/>
        <v>#N/A</v>
      </c>
      <c r="AG18" s="200" t="e">
        <f t="shared" ca="1" si="15"/>
        <v>#N/A</v>
      </c>
      <c r="AH18" s="200" t="e">
        <f t="shared" ca="1" si="16"/>
        <v>#N/A</v>
      </c>
      <c r="AI18" s="202" t="e">
        <f t="shared" ca="1" si="17"/>
        <v>#N/A</v>
      </c>
      <c r="AJ18" s="200" t="e">
        <f t="shared" ca="1" si="18"/>
        <v>#N/A</v>
      </c>
      <c r="AK18" s="200" t="e">
        <f t="shared" ca="1" si="19"/>
        <v>#N/A</v>
      </c>
      <c r="AO18" s="57" t="s">
        <v>117</v>
      </c>
      <c r="AP18" s="57" t="str">
        <f t="shared" si="3"/>
        <v>8-10</v>
      </c>
      <c r="AQ18" s="138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">
      <c r="A19" s="51">
        <f>'OSNOVNA PLAČA'!A13</f>
        <v>4</v>
      </c>
      <c r="B19" s="158" t="str">
        <f t="shared" ca="1" si="20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4">
        <f ca="1">IF(LEN(B19)&gt;0,SUM('OBRAČUNANA OSNOVNA PLAČA'!K13:P13),"")</f>
        <v>0</v>
      </c>
      <c r="F19" s="55"/>
      <c r="G19" s="55"/>
      <c r="H19" s="55"/>
      <c r="I19" s="55">
        <v>0</v>
      </c>
      <c r="J19" s="55"/>
      <c r="K19" s="175">
        <f t="shared" si="4"/>
        <v>0</v>
      </c>
      <c r="L19" s="120">
        <f t="shared" ca="1" si="5"/>
        <v>0</v>
      </c>
      <c r="M19" s="120">
        <f t="shared" ca="1" si="6"/>
        <v>0</v>
      </c>
      <c r="N19" s="120">
        <f t="shared" ca="1" si="7"/>
        <v>0</v>
      </c>
      <c r="O19" s="120">
        <f t="shared" ca="1" si="8"/>
        <v>0</v>
      </c>
      <c r="P19" s="176">
        <f t="shared" ca="1" si="9"/>
        <v>0</v>
      </c>
      <c r="Q19" s="176">
        <f ca="1">IF(LEN(B19)&gt;0,'1-6'!Q19-'1-6'!P19,"")</f>
        <v>0</v>
      </c>
      <c r="R19" s="177"/>
      <c r="AA19" s="162">
        <f>ROW()</f>
        <v>19</v>
      </c>
      <c r="AB19" s="200" t="e">
        <f t="shared" ca="1" si="10"/>
        <v>#N/A</v>
      </c>
      <c r="AC19" s="200" t="e">
        <f t="shared" ca="1" si="11"/>
        <v>#N/A</v>
      </c>
      <c r="AD19" s="201" t="e">
        <f t="shared" ca="1" si="12"/>
        <v>#N/A</v>
      </c>
      <c r="AE19" s="200" t="e">
        <f t="shared" ca="1" si="13"/>
        <v>#N/A</v>
      </c>
      <c r="AF19" s="201" t="e">
        <f t="shared" ca="1" si="14"/>
        <v>#N/A</v>
      </c>
      <c r="AG19" s="200" t="e">
        <f t="shared" ca="1" si="15"/>
        <v>#N/A</v>
      </c>
      <c r="AH19" s="200" t="e">
        <f t="shared" ca="1" si="16"/>
        <v>#N/A</v>
      </c>
      <c r="AI19" s="202" t="e">
        <f t="shared" ca="1" si="17"/>
        <v>#N/A</v>
      </c>
      <c r="AJ19" s="200" t="e">
        <f t="shared" ca="1" si="18"/>
        <v>#N/A</v>
      </c>
      <c r="AK19" s="200" t="e">
        <f t="shared" ca="1" si="19"/>
        <v>#N/A</v>
      </c>
      <c r="AO19" s="57" t="s">
        <v>118</v>
      </c>
      <c r="AP19" s="57" t="str">
        <f t="shared" si="3"/>
        <v>11-4</v>
      </c>
      <c r="AQ19" s="138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">
      <c r="A20" s="51">
        <f>'OSNOVNA PLAČA'!A14</f>
        <v>5</v>
      </c>
      <c r="B20" s="158" t="str">
        <f t="shared" ca="1" si="20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4">
        <f ca="1">IF(LEN(B20)&gt;0,SUM('OBRAČUNANA OSNOVNA PLAČA'!K14:P14),"")</f>
        <v>0</v>
      </c>
      <c r="F20" s="55"/>
      <c r="G20" s="55"/>
      <c r="H20" s="55"/>
      <c r="I20" s="55"/>
      <c r="J20" s="55"/>
      <c r="K20" s="175">
        <f t="shared" si="4"/>
        <v>0</v>
      </c>
      <c r="L20" s="120">
        <f t="shared" ca="1" si="5"/>
        <v>0</v>
      </c>
      <c r="M20" s="120">
        <f t="shared" ca="1" si="6"/>
        <v>0</v>
      </c>
      <c r="N20" s="120">
        <f t="shared" ca="1" si="7"/>
        <v>0</v>
      </c>
      <c r="O20" s="120">
        <f t="shared" ca="1" si="8"/>
        <v>0</v>
      </c>
      <c r="P20" s="176">
        <f t="shared" ca="1" si="9"/>
        <v>0</v>
      </c>
      <c r="Q20" s="176">
        <f ca="1">IF(LEN(B20)&gt;0,'1-6'!Q20-'1-6'!P20,"")</f>
        <v>0</v>
      </c>
      <c r="R20" s="177"/>
      <c r="AA20" s="162">
        <f>ROW()</f>
        <v>20</v>
      </c>
      <c r="AB20" s="200" t="e">
        <f t="shared" ca="1" si="10"/>
        <v>#N/A</v>
      </c>
      <c r="AC20" s="200" t="e">
        <f t="shared" ca="1" si="11"/>
        <v>#N/A</v>
      </c>
      <c r="AD20" s="201" t="e">
        <f t="shared" ca="1" si="12"/>
        <v>#N/A</v>
      </c>
      <c r="AE20" s="200" t="e">
        <f t="shared" ca="1" si="13"/>
        <v>#N/A</v>
      </c>
      <c r="AF20" s="201" t="e">
        <f t="shared" ca="1" si="14"/>
        <v>#N/A</v>
      </c>
      <c r="AG20" s="200" t="e">
        <f t="shared" ca="1" si="15"/>
        <v>#N/A</v>
      </c>
      <c r="AH20" s="200" t="e">
        <f t="shared" ca="1" si="16"/>
        <v>#N/A</v>
      </c>
      <c r="AI20" s="202" t="e">
        <f t="shared" ca="1" si="17"/>
        <v>#N/A</v>
      </c>
      <c r="AJ20" s="200" t="e">
        <f t="shared" ca="1" si="18"/>
        <v>#N/A</v>
      </c>
      <c r="AK20" s="200" t="e">
        <f t="shared" ca="1" si="19"/>
        <v>#N/A</v>
      </c>
    </row>
    <row r="21" spans="1:46" ht="27" customHeight="1" x14ac:dyDescent="0.2">
      <c r="A21" s="51">
        <f>'OSNOVNA PLAČA'!A15</f>
        <v>6</v>
      </c>
      <c r="B21" s="158" t="str">
        <f t="shared" ca="1" si="20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4">
        <f ca="1">IF(LEN(B21)&gt;0,SUM('OBRAČUNANA OSNOVNA PLAČA'!K15:P15),"")</f>
        <v>0</v>
      </c>
      <c r="F21" s="55"/>
      <c r="G21" s="55">
        <v>0</v>
      </c>
      <c r="H21" s="55"/>
      <c r="I21" s="55">
        <v>0</v>
      </c>
      <c r="J21" s="55"/>
      <c r="K21" s="175">
        <f t="shared" si="4"/>
        <v>0</v>
      </c>
      <c r="L21" s="120">
        <f t="shared" ca="1" si="5"/>
        <v>0</v>
      </c>
      <c r="M21" s="120">
        <f t="shared" ca="1" si="6"/>
        <v>0</v>
      </c>
      <c r="N21" s="120">
        <f t="shared" ca="1" si="7"/>
        <v>0</v>
      </c>
      <c r="O21" s="120">
        <f t="shared" ca="1" si="8"/>
        <v>0</v>
      </c>
      <c r="P21" s="176">
        <f t="shared" ca="1" si="9"/>
        <v>0</v>
      </c>
      <c r="Q21" s="176">
        <f ca="1">IF(LEN(B21)&gt;0,'1-6'!Q21-'1-6'!P21,"")</f>
        <v>0</v>
      </c>
      <c r="R21" s="177"/>
      <c r="AA21" s="162">
        <f>ROW()</f>
        <v>21</v>
      </c>
      <c r="AB21" s="200" t="e">
        <f t="shared" ca="1" si="10"/>
        <v>#N/A</v>
      </c>
      <c r="AC21" s="200" t="e">
        <f t="shared" ca="1" si="11"/>
        <v>#N/A</v>
      </c>
      <c r="AD21" s="201" t="e">
        <f t="shared" ca="1" si="12"/>
        <v>#N/A</v>
      </c>
      <c r="AE21" s="200" t="e">
        <f t="shared" ca="1" si="13"/>
        <v>#N/A</v>
      </c>
      <c r="AF21" s="201" t="e">
        <f t="shared" ca="1" si="14"/>
        <v>#N/A</v>
      </c>
      <c r="AG21" s="200" t="e">
        <f t="shared" ca="1" si="15"/>
        <v>#N/A</v>
      </c>
      <c r="AH21" s="200" t="e">
        <f t="shared" ca="1" si="16"/>
        <v>#N/A</v>
      </c>
      <c r="AI21" s="202" t="e">
        <f t="shared" ca="1" si="17"/>
        <v>#N/A</v>
      </c>
      <c r="AJ21" s="200" t="e">
        <f t="shared" ca="1" si="18"/>
        <v>#N/A</v>
      </c>
      <c r="AK21" s="200" t="e">
        <f t="shared" ca="1" si="19"/>
        <v>#N/A</v>
      </c>
    </row>
    <row r="22" spans="1:46" ht="27" customHeight="1" x14ac:dyDescent="0.2">
      <c r="A22" s="51">
        <f>'OSNOVNA PLAČA'!A16</f>
        <v>7</v>
      </c>
      <c r="B22" s="158" t="str">
        <f t="shared" ca="1" si="20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4">
        <f ca="1">IF(LEN(B22)&gt;0,SUM('OBRAČUNANA OSNOVNA PLAČA'!K16:P16),"")</f>
        <v>0</v>
      </c>
      <c r="F22" s="55"/>
      <c r="G22" s="55"/>
      <c r="H22" s="55"/>
      <c r="I22" s="55"/>
      <c r="J22" s="55"/>
      <c r="K22" s="175">
        <f t="shared" si="4"/>
        <v>0</v>
      </c>
      <c r="L22" s="120">
        <f t="shared" ca="1" si="5"/>
        <v>0</v>
      </c>
      <c r="M22" s="120">
        <f t="shared" ca="1" si="6"/>
        <v>0</v>
      </c>
      <c r="N22" s="120">
        <f t="shared" ca="1" si="7"/>
        <v>0</v>
      </c>
      <c r="O22" s="120">
        <f t="shared" ca="1" si="8"/>
        <v>0</v>
      </c>
      <c r="P22" s="176">
        <f t="shared" ca="1" si="9"/>
        <v>0</v>
      </c>
      <c r="Q22" s="176">
        <f ca="1">IF(LEN(B22)&gt;0,'1-6'!Q22-'1-6'!P22,"")</f>
        <v>3000</v>
      </c>
      <c r="R22" s="177"/>
      <c r="AA22" s="162">
        <f>ROW()</f>
        <v>22</v>
      </c>
      <c r="AB22" s="200" t="e">
        <f t="shared" ca="1" si="10"/>
        <v>#N/A</v>
      </c>
      <c r="AC22" s="200" t="e">
        <f t="shared" ca="1" si="11"/>
        <v>#N/A</v>
      </c>
      <c r="AD22" s="201" t="e">
        <f t="shared" ca="1" si="12"/>
        <v>#N/A</v>
      </c>
      <c r="AE22" s="200" t="e">
        <f t="shared" ca="1" si="13"/>
        <v>#N/A</v>
      </c>
      <c r="AF22" s="201" t="e">
        <f t="shared" ca="1" si="14"/>
        <v>#N/A</v>
      </c>
      <c r="AG22" s="200" t="e">
        <f t="shared" ca="1" si="15"/>
        <v>#N/A</v>
      </c>
      <c r="AH22" s="200" t="e">
        <f t="shared" ca="1" si="16"/>
        <v>#N/A</v>
      </c>
      <c r="AI22" s="202" t="e">
        <f t="shared" ca="1" si="17"/>
        <v>#N/A</v>
      </c>
      <c r="AJ22" s="200" t="e">
        <f t="shared" ca="1" si="18"/>
        <v>#N/A</v>
      </c>
      <c r="AK22" s="200" t="e">
        <f t="shared" ca="1" si="19"/>
        <v>#N/A</v>
      </c>
    </row>
    <row r="23" spans="1:46" ht="27" customHeight="1" x14ac:dyDescent="0.2">
      <c r="A23" s="51">
        <f>'OSNOVNA PLAČA'!A17</f>
        <v>8</v>
      </c>
      <c r="B23" s="158" t="str">
        <f t="shared" ca="1" si="20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4">
        <f ca="1">IF(LEN(B23)&gt;0,SUM('OBRAČUNANA OSNOVNA PLAČA'!K17:P17),"")</f>
        <v>0</v>
      </c>
      <c r="F23" s="55"/>
      <c r="G23" s="55"/>
      <c r="H23" s="55"/>
      <c r="I23" s="55"/>
      <c r="J23" s="55"/>
      <c r="K23" s="175">
        <f t="shared" si="4"/>
        <v>0</v>
      </c>
      <c r="L23" s="120">
        <f t="shared" ca="1" si="5"/>
        <v>0</v>
      </c>
      <c r="M23" s="120">
        <f t="shared" ca="1" si="6"/>
        <v>0</v>
      </c>
      <c r="N23" s="120">
        <f t="shared" ca="1" si="7"/>
        <v>0</v>
      </c>
      <c r="O23" s="120">
        <f t="shared" ca="1" si="8"/>
        <v>0</v>
      </c>
      <c r="P23" s="176">
        <f t="shared" ca="1" si="9"/>
        <v>0</v>
      </c>
      <c r="Q23" s="176">
        <f ca="1">IF(LEN(B23)&gt;0,'1-6'!Q23-'1-6'!P23,"")</f>
        <v>0</v>
      </c>
      <c r="R23" s="177"/>
      <c r="AA23" s="162">
        <f>ROW()</f>
        <v>23</v>
      </c>
      <c r="AB23" s="200" t="e">
        <f t="shared" ca="1" si="10"/>
        <v>#N/A</v>
      </c>
      <c r="AC23" s="200" t="e">
        <f t="shared" ca="1" si="11"/>
        <v>#N/A</v>
      </c>
      <c r="AD23" s="201" t="e">
        <f t="shared" ca="1" si="12"/>
        <v>#N/A</v>
      </c>
      <c r="AE23" s="200" t="e">
        <f t="shared" ca="1" si="13"/>
        <v>#N/A</v>
      </c>
      <c r="AF23" s="201" t="e">
        <f t="shared" ca="1" si="14"/>
        <v>#N/A</v>
      </c>
      <c r="AG23" s="200" t="e">
        <f t="shared" ca="1" si="15"/>
        <v>#N/A</v>
      </c>
      <c r="AH23" s="200" t="e">
        <f t="shared" ca="1" si="16"/>
        <v>#N/A</v>
      </c>
      <c r="AI23" s="202" t="e">
        <f t="shared" ca="1" si="17"/>
        <v>#N/A</v>
      </c>
      <c r="AJ23" s="200" t="e">
        <f t="shared" ca="1" si="18"/>
        <v>#N/A</v>
      </c>
      <c r="AK23" s="200" t="e">
        <f t="shared" ca="1" si="19"/>
        <v>#N/A</v>
      </c>
    </row>
    <row r="24" spans="1:46" ht="27" customHeight="1" x14ac:dyDescent="0.2">
      <c r="A24" s="51">
        <f>'OSNOVNA PLAČA'!A18</f>
        <v>9</v>
      </c>
      <c r="B24" s="158" t="str">
        <f t="shared" ca="1" si="20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4">
        <f ca="1">IF(LEN(B24)&gt;0,SUM('OBRAČUNANA OSNOVNA PLAČA'!K18:P18),"")</f>
        <v>0</v>
      </c>
      <c r="F24" s="55"/>
      <c r="G24" s="55"/>
      <c r="H24" s="55"/>
      <c r="I24" s="55"/>
      <c r="J24" s="55"/>
      <c r="K24" s="175">
        <f t="shared" si="4"/>
        <v>0</v>
      </c>
      <c r="L24" s="120">
        <f t="shared" ca="1" si="5"/>
        <v>0</v>
      </c>
      <c r="M24" s="120">
        <f t="shared" ca="1" si="6"/>
        <v>0</v>
      </c>
      <c r="N24" s="120">
        <f t="shared" ca="1" si="7"/>
        <v>0</v>
      </c>
      <c r="O24" s="120">
        <f t="shared" ca="1" si="8"/>
        <v>0</v>
      </c>
      <c r="P24" s="176">
        <f t="shared" ca="1" si="9"/>
        <v>0</v>
      </c>
      <c r="Q24" s="176">
        <f ca="1">IF(LEN(B24)&gt;0,'1-6'!Q24-'1-6'!P24,"")</f>
        <v>0</v>
      </c>
      <c r="R24" s="177"/>
      <c r="AA24" s="162">
        <f>ROW()</f>
        <v>24</v>
      </c>
      <c r="AB24" s="200" t="e">
        <f t="shared" ca="1" si="10"/>
        <v>#N/A</v>
      </c>
      <c r="AC24" s="200" t="e">
        <f t="shared" ca="1" si="11"/>
        <v>#N/A</v>
      </c>
      <c r="AD24" s="201" t="e">
        <f t="shared" ca="1" si="12"/>
        <v>#N/A</v>
      </c>
      <c r="AE24" s="200" t="e">
        <f t="shared" ca="1" si="13"/>
        <v>#N/A</v>
      </c>
      <c r="AF24" s="201" t="e">
        <f t="shared" ca="1" si="14"/>
        <v>#N/A</v>
      </c>
      <c r="AG24" s="200" t="e">
        <f t="shared" ca="1" si="15"/>
        <v>#N/A</v>
      </c>
      <c r="AH24" s="200" t="e">
        <f t="shared" ca="1" si="16"/>
        <v>#N/A</v>
      </c>
      <c r="AI24" s="202" t="e">
        <f t="shared" ca="1" si="17"/>
        <v>#N/A</v>
      </c>
      <c r="AJ24" s="200" t="e">
        <f t="shared" ca="1" si="18"/>
        <v>#N/A</v>
      </c>
      <c r="AK24" s="200" t="e">
        <f t="shared" ca="1" si="19"/>
        <v>#N/A</v>
      </c>
    </row>
    <row r="25" spans="1:46" ht="27" customHeight="1" x14ac:dyDescent="0.2">
      <c r="A25" s="51">
        <f>'OSNOVNA PLAČA'!A19</f>
        <v>10</v>
      </c>
      <c r="B25" s="158" t="str">
        <f t="shared" ca="1" si="20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4">
        <f ca="1">IF(LEN(B25)&gt;0,SUM('OBRAČUNANA OSNOVNA PLAČA'!K19:P19),"")</f>
        <v>0</v>
      </c>
      <c r="F25" s="55"/>
      <c r="G25" s="55"/>
      <c r="H25" s="55"/>
      <c r="I25" s="55"/>
      <c r="J25" s="55"/>
      <c r="K25" s="175">
        <f t="shared" si="4"/>
        <v>0</v>
      </c>
      <c r="L25" s="120">
        <f t="shared" ca="1" si="5"/>
        <v>0</v>
      </c>
      <c r="M25" s="120">
        <f t="shared" ca="1" si="6"/>
        <v>0</v>
      </c>
      <c r="N25" s="120">
        <f t="shared" ca="1" si="7"/>
        <v>0</v>
      </c>
      <c r="O25" s="120">
        <f t="shared" ca="1" si="8"/>
        <v>0</v>
      </c>
      <c r="P25" s="176">
        <f t="shared" ca="1" si="9"/>
        <v>0</v>
      </c>
      <c r="Q25" s="176">
        <f ca="1">IF(LEN(B25)&gt;0,'1-6'!Q25-'1-6'!P25,"")</f>
        <v>0</v>
      </c>
      <c r="R25" s="177"/>
      <c r="AA25" s="162">
        <f>ROW()</f>
        <v>25</v>
      </c>
      <c r="AB25" s="200" t="e">
        <f t="shared" ca="1" si="10"/>
        <v>#N/A</v>
      </c>
      <c r="AC25" s="200" t="e">
        <f t="shared" ca="1" si="11"/>
        <v>#N/A</v>
      </c>
      <c r="AD25" s="201" t="e">
        <f t="shared" ca="1" si="12"/>
        <v>#N/A</v>
      </c>
      <c r="AE25" s="200" t="e">
        <f t="shared" ca="1" si="13"/>
        <v>#N/A</v>
      </c>
      <c r="AF25" s="201" t="e">
        <f t="shared" ca="1" si="14"/>
        <v>#N/A</v>
      </c>
      <c r="AG25" s="200" t="e">
        <f t="shared" ca="1" si="15"/>
        <v>#N/A</v>
      </c>
      <c r="AH25" s="200" t="e">
        <f t="shared" ca="1" si="16"/>
        <v>#N/A</v>
      </c>
      <c r="AI25" s="202" t="e">
        <f t="shared" ca="1" si="17"/>
        <v>#N/A</v>
      </c>
      <c r="AJ25" s="200" t="e">
        <f t="shared" ca="1" si="18"/>
        <v>#N/A</v>
      </c>
      <c r="AK25" s="200" t="e">
        <f t="shared" ca="1" si="19"/>
        <v>#N/A</v>
      </c>
    </row>
    <row r="26" spans="1:46" ht="27" customHeight="1" x14ac:dyDescent="0.2">
      <c r="A26" s="51">
        <f>'OSNOVNA PLAČA'!A20</f>
        <v>11</v>
      </c>
      <c r="B26" s="158" t="str">
        <f t="shared" ca="1" si="20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4">
        <f ca="1">IF(LEN(B26)&gt;0,SUM('OBRAČUNANA OSNOVNA PLAČA'!K20:P20),"")</f>
        <v>12000</v>
      </c>
      <c r="F26" s="55"/>
      <c r="G26" s="55"/>
      <c r="H26" s="55"/>
      <c r="I26" s="55"/>
      <c r="J26" s="55"/>
      <c r="K26" s="175">
        <f t="shared" si="4"/>
        <v>0</v>
      </c>
      <c r="L26" s="120">
        <f t="shared" ca="1" si="5"/>
        <v>0</v>
      </c>
      <c r="M26" s="120">
        <f t="shared" ca="1" si="6"/>
        <v>0</v>
      </c>
      <c r="N26" s="120">
        <f t="shared" ca="1" si="7"/>
        <v>0</v>
      </c>
      <c r="O26" s="120">
        <f t="shared" ca="1" si="8"/>
        <v>0</v>
      </c>
      <c r="P26" s="176">
        <f t="shared" ca="1" si="9"/>
        <v>0</v>
      </c>
      <c r="Q26" s="176">
        <f ca="1">IF(LEN(B26)&gt;0,'1-6'!Q26-'1-6'!P26,"")</f>
        <v>3000</v>
      </c>
      <c r="R26" s="177"/>
      <c r="AA26" s="162">
        <f>ROW()</f>
        <v>26</v>
      </c>
      <c r="AB26" s="200" t="e">
        <f t="shared" ca="1" si="10"/>
        <v>#N/A</v>
      </c>
      <c r="AC26" s="200" t="e">
        <f t="shared" ca="1" si="11"/>
        <v>#N/A</v>
      </c>
      <c r="AD26" s="201" t="e">
        <f t="shared" ca="1" si="12"/>
        <v>#N/A</v>
      </c>
      <c r="AE26" s="200" t="e">
        <f t="shared" ca="1" si="13"/>
        <v>#N/A</v>
      </c>
      <c r="AF26" s="201" t="e">
        <f t="shared" ca="1" si="14"/>
        <v>#N/A</v>
      </c>
      <c r="AG26" s="200" t="e">
        <f t="shared" ca="1" si="15"/>
        <v>#N/A</v>
      </c>
      <c r="AH26" s="200" t="e">
        <f t="shared" ca="1" si="16"/>
        <v>#N/A</v>
      </c>
      <c r="AI26" s="202" t="e">
        <f t="shared" ca="1" si="17"/>
        <v>#N/A</v>
      </c>
      <c r="AJ26" s="200" t="e">
        <f t="shared" ca="1" si="18"/>
        <v>#N/A</v>
      </c>
      <c r="AK26" s="200" t="e">
        <f t="shared" ca="1" si="19"/>
        <v>#N/A</v>
      </c>
    </row>
    <row r="27" spans="1:46" ht="27" customHeight="1" x14ac:dyDescent="0.2">
      <c r="A27" s="51">
        <f>'OSNOVNA PLAČA'!A21</f>
        <v>12</v>
      </c>
      <c r="B27" s="158" t="str">
        <f t="shared" ca="1" si="20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4">
        <f ca="1">IF(LEN(B27)&gt;0,SUM('OBRAČUNANA OSNOVNA PLAČA'!K21:P21),"")</f>
        <v>0</v>
      </c>
      <c r="F27" s="55"/>
      <c r="G27" s="55"/>
      <c r="H27" s="55"/>
      <c r="I27" s="55"/>
      <c r="J27" s="55"/>
      <c r="K27" s="175">
        <f t="shared" si="4"/>
        <v>0</v>
      </c>
      <c r="L27" s="120">
        <f t="shared" ca="1" si="5"/>
        <v>0</v>
      </c>
      <c r="M27" s="120">
        <f t="shared" ca="1" si="6"/>
        <v>0</v>
      </c>
      <c r="N27" s="120">
        <f t="shared" ca="1" si="7"/>
        <v>0</v>
      </c>
      <c r="O27" s="120">
        <f t="shared" ca="1" si="8"/>
        <v>0</v>
      </c>
      <c r="P27" s="176">
        <f t="shared" ca="1" si="9"/>
        <v>0</v>
      </c>
      <c r="Q27" s="176">
        <f ca="1">IF(LEN(B27)&gt;0,'1-6'!Q27-'1-6'!P27,"")</f>
        <v>0</v>
      </c>
      <c r="R27" s="177"/>
      <c r="AA27" s="162">
        <f>ROW()</f>
        <v>27</v>
      </c>
      <c r="AB27" s="200" t="e">
        <f t="shared" ca="1" si="10"/>
        <v>#N/A</v>
      </c>
      <c r="AC27" s="200" t="e">
        <f t="shared" ca="1" si="11"/>
        <v>#N/A</v>
      </c>
      <c r="AD27" s="201" t="e">
        <f t="shared" ca="1" si="12"/>
        <v>#N/A</v>
      </c>
      <c r="AE27" s="200" t="e">
        <f t="shared" ca="1" si="13"/>
        <v>#N/A</v>
      </c>
      <c r="AF27" s="201" t="e">
        <f t="shared" ca="1" si="14"/>
        <v>#N/A</v>
      </c>
      <c r="AG27" s="200" t="e">
        <f t="shared" ca="1" si="15"/>
        <v>#N/A</v>
      </c>
      <c r="AH27" s="200" t="e">
        <f t="shared" ca="1" si="16"/>
        <v>#N/A</v>
      </c>
      <c r="AI27" s="202" t="e">
        <f t="shared" ca="1" si="17"/>
        <v>#N/A</v>
      </c>
      <c r="AJ27" s="200" t="e">
        <f t="shared" ca="1" si="18"/>
        <v>#N/A</v>
      </c>
      <c r="AK27" s="200" t="e">
        <f t="shared" ca="1" si="19"/>
        <v>#N/A</v>
      </c>
    </row>
    <row r="28" spans="1:46" ht="27" customHeight="1" x14ac:dyDescent="0.2">
      <c r="A28" s="51">
        <f>'OSNOVNA PLAČA'!A22</f>
        <v>13</v>
      </c>
      <c r="B28" s="158" t="str">
        <f t="shared" ca="1" si="20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4">
        <f ca="1">IF(LEN(B28)&gt;0,SUM('OBRAČUNANA OSNOVNA PLAČA'!K22:P22),"")</f>
        <v>0</v>
      </c>
      <c r="F28" s="55"/>
      <c r="G28" s="55"/>
      <c r="H28" s="55"/>
      <c r="I28" s="55"/>
      <c r="J28" s="55"/>
      <c r="K28" s="175">
        <f t="shared" si="4"/>
        <v>0</v>
      </c>
      <c r="L28" s="120">
        <f t="shared" ca="1" si="5"/>
        <v>0</v>
      </c>
      <c r="M28" s="120">
        <f t="shared" ca="1" si="6"/>
        <v>0</v>
      </c>
      <c r="N28" s="120">
        <f t="shared" ca="1" si="7"/>
        <v>0</v>
      </c>
      <c r="O28" s="120">
        <f t="shared" ca="1" si="8"/>
        <v>0</v>
      </c>
      <c r="P28" s="176">
        <f t="shared" ca="1" si="9"/>
        <v>0</v>
      </c>
      <c r="Q28" s="176">
        <f ca="1">IF(LEN(B28)&gt;0,'1-6'!Q28-'1-6'!P28,"")</f>
        <v>0</v>
      </c>
      <c r="R28" s="177"/>
      <c r="AA28" s="162">
        <f>ROW()</f>
        <v>28</v>
      </c>
      <c r="AB28" s="200" t="e">
        <f t="shared" ca="1" si="10"/>
        <v>#N/A</v>
      </c>
      <c r="AC28" s="200" t="e">
        <f t="shared" ca="1" si="11"/>
        <v>#N/A</v>
      </c>
      <c r="AD28" s="201" t="e">
        <f t="shared" ca="1" si="12"/>
        <v>#N/A</v>
      </c>
      <c r="AE28" s="200" t="e">
        <f t="shared" ca="1" si="13"/>
        <v>#N/A</v>
      </c>
      <c r="AF28" s="201" t="e">
        <f t="shared" ca="1" si="14"/>
        <v>#N/A</v>
      </c>
      <c r="AG28" s="200" t="e">
        <f t="shared" ca="1" si="15"/>
        <v>#N/A</v>
      </c>
      <c r="AH28" s="200" t="e">
        <f t="shared" ca="1" si="16"/>
        <v>#N/A</v>
      </c>
      <c r="AI28" s="202" t="e">
        <f t="shared" ca="1" si="17"/>
        <v>#N/A</v>
      </c>
      <c r="AJ28" s="200" t="e">
        <f t="shared" ca="1" si="18"/>
        <v>#N/A</v>
      </c>
      <c r="AK28" s="200" t="e">
        <f t="shared" ca="1" si="19"/>
        <v>#N/A</v>
      </c>
    </row>
    <row r="29" spans="1:46" ht="27" customHeight="1" x14ac:dyDescent="0.2">
      <c r="A29" s="51">
        <f>'OSNOVNA PLAČA'!A23</f>
        <v>14</v>
      </c>
      <c r="B29" s="158" t="str">
        <f t="shared" ca="1" si="20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4">
        <f ca="1">IF(LEN(B29)&gt;0,SUM('OBRAČUNANA OSNOVNA PLAČA'!K23:P23),"")</f>
        <v>0</v>
      </c>
      <c r="F29" s="55"/>
      <c r="G29" s="55"/>
      <c r="H29" s="55"/>
      <c r="I29" s="55"/>
      <c r="J29" s="55"/>
      <c r="K29" s="175">
        <f t="shared" si="4"/>
        <v>0</v>
      </c>
      <c r="L29" s="120">
        <f t="shared" ca="1" si="5"/>
        <v>0</v>
      </c>
      <c r="M29" s="120">
        <f t="shared" ca="1" si="6"/>
        <v>0</v>
      </c>
      <c r="N29" s="120">
        <f t="shared" ca="1" si="7"/>
        <v>0</v>
      </c>
      <c r="O29" s="120">
        <f t="shared" ca="1" si="8"/>
        <v>0</v>
      </c>
      <c r="P29" s="176">
        <f t="shared" ca="1" si="9"/>
        <v>0</v>
      </c>
      <c r="Q29" s="176">
        <f ca="1">IF(LEN(B29)&gt;0,'1-6'!Q29-'1-6'!P29,"")</f>
        <v>0</v>
      </c>
      <c r="R29" s="177"/>
      <c r="AA29" s="162">
        <f>ROW()</f>
        <v>29</v>
      </c>
      <c r="AB29" s="200" t="e">
        <f t="shared" ca="1" si="10"/>
        <v>#N/A</v>
      </c>
      <c r="AC29" s="200" t="e">
        <f t="shared" ca="1" si="11"/>
        <v>#N/A</v>
      </c>
      <c r="AD29" s="201" t="e">
        <f t="shared" ca="1" si="12"/>
        <v>#N/A</v>
      </c>
      <c r="AE29" s="200" t="e">
        <f t="shared" ca="1" si="13"/>
        <v>#N/A</v>
      </c>
      <c r="AF29" s="201" t="e">
        <f t="shared" ca="1" si="14"/>
        <v>#N/A</v>
      </c>
      <c r="AG29" s="200" t="e">
        <f t="shared" ca="1" si="15"/>
        <v>#N/A</v>
      </c>
      <c r="AH29" s="200" t="e">
        <f t="shared" ca="1" si="16"/>
        <v>#N/A</v>
      </c>
      <c r="AI29" s="202" t="e">
        <f t="shared" ca="1" si="17"/>
        <v>#N/A</v>
      </c>
      <c r="AJ29" s="200" t="e">
        <f t="shared" ca="1" si="18"/>
        <v>#N/A</v>
      </c>
      <c r="AK29" s="200" t="e">
        <f t="shared" ca="1" si="19"/>
        <v>#N/A</v>
      </c>
    </row>
    <row r="30" spans="1:46" ht="27" customHeight="1" x14ac:dyDescent="0.2">
      <c r="A30" s="51">
        <f>'OSNOVNA PLAČA'!A24</f>
        <v>15</v>
      </c>
      <c r="B30" s="158" t="str">
        <f t="shared" ca="1" si="20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4">
        <f ca="1">IF(LEN(B30)&gt;0,SUM('OBRAČUNANA OSNOVNA PLAČA'!K24:P24),"")</f>
        <v>0</v>
      </c>
      <c r="F30" s="55"/>
      <c r="G30" s="55"/>
      <c r="H30" s="55"/>
      <c r="I30" s="55"/>
      <c r="J30" s="55"/>
      <c r="K30" s="175">
        <f t="shared" si="4"/>
        <v>0</v>
      </c>
      <c r="L30" s="120">
        <f t="shared" ca="1" si="5"/>
        <v>0</v>
      </c>
      <c r="M30" s="120">
        <f t="shared" ca="1" si="6"/>
        <v>0</v>
      </c>
      <c r="N30" s="120">
        <f t="shared" ca="1" si="7"/>
        <v>0</v>
      </c>
      <c r="O30" s="120">
        <f t="shared" ca="1" si="8"/>
        <v>0</v>
      </c>
      <c r="P30" s="176">
        <f t="shared" ca="1" si="9"/>
        <v>0</v>
      </c>
      <c r="Q30" s="176">
        <f ca="1">IF(LEN(B30)&gt;0,'1-6'!Q30-'1-6'!P30,"")</f>
        <v>0</v>
      </c>
      <c r="R30" s="177"/>
      <c r="AA30" s="162">
        <f>ROW()</f>
        <v>30</v>
      </c>
      <c r="AB30" s="200" t="e">
        <f t="shared" ca="1" si="10"/>
        <v>#N/A</v>
      </c>
      <c r="AC30" s="200" t="e">
        <f t="shared" ca="1" si="11"/>
        <v>#N/A</v>
      </c>
      <c r="AD30" s="201" t="e">
        <f t="shared" ca="1" si="12"/>
        <v>#N/A</v>
      </c>
      <c r="AE30" s="200" t="e">
        <f t="shared" ca="1" si="13"/>
        <v>#N/A</v>
      </c>
      <c r="AF30" s="201" t="e">
        <f t="shared" ca="1" si="14"/>
        <v>#N/A</v>
      </c>
      <c r="AG30" s="200" t="e">
        <f t="shared" ca="1" si="15"/>
        <v>#N/A</v>
      </c>
      <c r="AH30" s="200" t="e">
        <f t="shared" ca="1" si="16"/>
        <v>#N/A</v>
      </c>
      <c r="AI30" s="202" t="e">
        <f t="shared" ca="1" si="17"/>
        <v>#N/A</v>
      </c>
      <c r="AJ30" s="200" t="e">
        <f t="shared" ca="1" si="18"/>
        <v>#N/A</v>
      </c>
      <c r="AK30" s="200" t="e">
        <f t="shared" ca="1" si="19"/>
        <v>#N/A</v>
      </c>
    </row>
    <row r="31" spans="1:46" ht="27" customHeight="1" x14ac:dyDescent="0.2">
      <c r="A31" s="51">
        <f>'OSNOVNA PLAČA'!A25</f>
        <v>16</v>
      </c>
      <c r="B31" s="158" t="str">
        <f t="shared" ca="1" si="20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4">
        <f ca="1">IF(LEN(B31)&gt;0,SUM('OBRAČUNANA OSNOVNA PLAČA'!K25:P25),"")</f>
        <v>0</v>
      </c>
      <c r="F31" s="55"/>
      <c r="G31" s="55"/>
      <c r="H31" s="55"/>
      <c r="I31" s="55"/>
      <c r="J31" s="55"/>
      <c r="K31" s="175">
        <f t="shared" si="4"/>
        <v>0</v>
      </c>
      <c r="L31" s="120">
        <f t="shared" ca="1" si="5"/>
        <v>0</v>
      </c>
      <c r="M31" s="120">
        <f t="shared" ca="1" si="6"/>
        <v>0</v>
      </c>
      <c r="N31" s="120">
        <f t="shared" ca="1" si="7"/>
        <v>0</v>
      </c>
      <c r="O31" s="120">
        <f t="shared" ca="1" si="8"/>
        <v>0</v>
      </c>
      <c r="P31" s="176">
        <f t="shared" ca="1" si="9"/>
        <v>0</v>
      </c>
      <c r="Q31" s="176">
        <f ca="1">IF(LEN(B31)&gt;0,'1-6'!Q31-'1-6'!P31,"")</f>
        <v>0</v>
      </c>
      <c r="R31" s="177"/>
      <c r="AA31" s="162">
        <f>ROW()</f>
        <v>31</v>
      </c>
      <c r="AB31" s="200" t="e">
        <f t="shared" ca="1" si="10"/>
        <v>#N/A</v>
      </c>
      <c r="AC31" s="200" t="e">
        <f t="shared" ca="1" si="11"/>
        <v>#N/A</v>
      </c>
      <c r="AD31" s="201" t="e">
        <f t="shared" ca="1" si="12"/>
        <v>#N/A</v>
      </c>
      <c r="AE31" s="200" t="e">
        <f t="shared" ca="1" si="13"/>
        <v>#N/A</v>
      </c>
      <c r="AF31" s="201" t="e">
        <f t="shared" ca="1" si="14"/>
        <v>#N/A</v>
      </c>
      <c r="AG31" s="200" t="e">
        <f t="shared" ca="1" si="15"/>
        <v>#N/A</v>
      </c>
      <c r="AH31" s="200" t="e">
        <f t="shared" ca="1" si="16"/>
        <v>#N/A</v>
      </c>
      <c r="AI31" s="202" t="e">
        <f t="shared" ca="1" si="17"/>
        <v>#N/A</v>
      </c>
      <c r="AJ31" s="200" t="e">
        <f t="shared" ca="1" si="18"/>
        <v>#N/A</v>
      </c>
      <c r="AK31" s="200" t="e">
        <f t="shared" ca="1" si="19"/>
        <v>#N/A</v>
      </c>
    </row>
    <row r="32" spans="1:46" ht="27" customHeight="1" x14ac:dyDescent="0.2">
      <c r="A32" s="51">
        <f>'OSNOVNA PLAČA'!A26</f>
        <v>17</v>
      </c>
      <c r="B32" s="158" t="str">
        <f t="shared" ca="1" si="20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4">
        <f ca="1">IF(LEN(B32)&gt;0,SUM('OBRAČUNANA OSNOVNA PLAČA'!K26:P26),"")</f>
        <v>0</v>
      </c>
      <c r="F32" s="55"/>
      <c r="G32" s="55"/>
      <c r="H32" s="55"/>
      <c r="I32" s="55"/>
      <c r="J32" s="55"/>
      <c r="K32" s="175">
        <f t="shared" si="4"/>
        <v>0</v>
      </c>
      <c r="L32" s="120">
        <f t="shared" ca="1" si="5"/>
        <v>0</v>
      </c>
      <c r="M32" s="120">
        <f t="shared" ca="1" si="6"/>
        <v>0</v>
      </c>
      <c r="N32" s="120">
        <f t="shared" ca="1" si="7"/>
        <v>0</v>
      </c>
      <c r="O32" s="120">
        <f t="shared" ca="1" si="8"/>
        <v>0</v>
      </c>
      <c r="P32" s="176">
        <f t="shared" ca="1" si="9"/>
        <v>0</v>
      </c>
      <c r="Q32" s="176">
        <f ca="1">IF(LEN(B32)&gt;0,'1-6'!Q32-'1-6'!P32,"")</f>
        <v>0</v>
      </c>
      <c r="R32" s="177"/>
      <c r="AA32" s="162">
        <f>ROW()</f>
        <v>32</v>
      </c>
      <c r="AB32" s="200" t="e">
        <f t="shared" ca="1" si="10"/>
        <v>#N/A</v>
      </c>
      <c r="AC32" s="200" t="e">
        <f t="shared" ca="1" si="11"/>
        <v>#N/A</v>
      </c>
      <c r="AD32" s="201" t="e">
        <f t="shared" ca="1" si="12"/>
        <v>#N/A</v>
      </c>
      <c r="AE32" s="200" t="e">
        <f t="shared" ca="1" si="13"/>
        <v>#N/A</v>
      </c>
      <c r="AF32" s="201" t="e">
        <f t="shared" ca="1" si="14"/>
        <v>#N/A</v>
      </c>
      <c r="AG32" s="200" t="e">
        <f t="shared" ca="1" si="15"/>
        <v>#N/A</v>
      </c>
      <c r="AH32" s="200" t="e">
        <f t="shared" ca="1" si="16"/>
        <v>#N/A</v>
      </c>
      <c r="AI32" s="202" t="e">
        <f t="shared" ca="1" si="17"/>
        <v>#N/A</v>
      </c>
      <c r="AJ32" s="200" t="e">
        <f t="shared" ca="1" si="18"/>
        <v>#N/A</v>
      </c>
      <c r="AK32" s="200" t="e">
        <f t="shared" ca="1" si="19"/>
        <v>#N/A</v>
      </c>
    </row>
    <row r="33" spans="1:37" ht="27" customHeight="1" x14ac:dyDescent="0.2">
      <c r="A33" s="51">
        <f>'OSNOVNA PLAČA'!A27</f>
        <v>18</v>
      </c>
      <c r="B33" s="158" t="str">
        <f t="shared" ca="1" si="20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4">
        <f ca="1">IF(LEN(B33)&gt;0,SUM('OBRAČUNANA OSNOVNA PLAČA'!K27:P27),"")</f>
        <v>0</v>
      </c>
      <c r="F33" s="55"/>
      <c r="G33" s="55"/>
      <c r="H33" s="55"/>
      <c r="I33" s="55"/>
      <c r="J33" s="55"/>
      <c r="K33" s="175">
        <f t="shared" si="4"/>
        <v>0</v>
      </c>
      <c r="L33" s="120">
        <f t="shared" ca="1" si="5"/>
        <v>0</v>
      </c>
      <c r="M33" s="120">
        <f t="shared" ca="1" si="6"/>
        <v>0</v>
      </c>
      <c r="N33" s="120">
        <f t="shared" ca="1" si="7"/>
        <v>0</v>
      </c>
      <c r="O33" s="120">
        <f t="shared" ca="1" si="8"/>
        <v>0</v>
      </c>
      <c r="P33" s="176">
        <f t="shared" ca="1" si="9"/>
        <v>0</v>
      </c>
      <c r="Q33" s="176">
        <f ca="1">IF(LEN(B33)&gt;0,'1-6'!Q33-'1-6'!P33,"")</f>
        <v>0</v>
      </c>
      <c r="R33" s="177"/>
      <c r="AA33" s="162">
        <f>ROW()</f>
        <v>33</v>
      </c>
      <c r="AB33" s="200" t="e">
        <f t="shared" ca="1" si="10"/>
        <v>#N/A</v>
      </c>
      <c r="AC33" s="200" t="e">
        <f t="shared" ca="1" si="11"/>
        <v>#N/A</v>
      </c>
      <c r="AD33" s="201" t="e">
        <f t="shared" ca="1" si="12"/>
        <v>#N/A</v>
      </c>
      <c r="AE33" s="200" t="e">
        <f t="shared" ca="1" si="13"/>
        <v>#N/A</v>
      </c>
      <c r="AF33" s="201" t="e">
        <f t="shared" ca="1" si="14"/>
        <v>#N/A</v>
      </c>
      <c r="AG33" s="200" t="e">
        <f t="shared" ca="1" si="15"/>
        <v>#N/A</v>
      </c>
      <c r="AH33" s="200" t="e">
        <f t="shared" ca="1" si="16"/>
        <v>#N/A</v>
      </c>
      <c r="AI33" s="202" t="e">
        <f t="shared" ca="1" si="17"/>
        <v>#N/A</v>
      </c>
      <c r="AJ33" s="200" t="e">
        <f t="shared" ca="1" si="18"/>
        <v>#N/A</v>
      </c>
      <c r="AK33" s="200" t="e">
        <f t="shared" ca="1" si="19"/>
        <v>#N/A</v>
      </c>
    </row>
    <row r="34" spans="1:37" ht="27" customHeight="1" x14ac:dyDescent="0.2">
      <c r="A34" s="51">
        <f>'OSNOVNA PLAČA'!A28</f>
        <v>19</v>
      </c>
      <c r="B34" s="158" t="str">
        <f t="shared" ca="1" si="20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4">
        <f ca="1">IF(LEN(B34)&gt;0,SUM('OBRAČUNANA OSNOVNA PLAČA'!K28:P28),"")</f>
        <v>0</v>
      </c>
      <c r="F34" s="55"/>
      <c r="G34" s="55"/>
      <c r="H34" s="55"/>
      <c r="I34" s="55"/>
      <c r="J34" s="55"/>
      <c r="K34" s="175">
        <f t="shared" si="4"/>
        <v>0</v>
      </c>
      <c r="L34" s="120">
        <f t="shared" ca="1" si="5"/>
        <v>0</v>
      </c>
      <c r="M34" s="120">
        <f t="shared" ca="1" si="6"/>
        <v>0</v>
      </c>
      <c r="N34" s="120">
        <f t="shared" ca="1" si="7"/>
        <v>0</v>
      </c>
      <c r="O34" s="120">
        <f t="shared" ca="1" si="8"/>
        <v>0</v>
      </c>
      <c r="P34" s="176">
        <f t="shared" ca="1" si="9"/>
        <v>0</v>
      </c>
      <c r="Q34" s="176">
        <f ca="1">IF(LEN(B34)&gt;0,'1-6'!Q34-'1-6'!P34,"")</f>
        <v>0</v>
      </c>
      <c r="R34" s="177"/>
      <c r="AA34" s="162">
        <f>ROW()</f>
        <v>34</v>
      </c>
      <c r="AB34" s="200" t="e">
        <f t="shared" ca="1" si="10"/>
        <v>#N/A</v>
      </c>
      <c r="AC34" s="200" t="e">
        <f t="shared" ca="1" si="11"/>
        <v>#N/A</v>
      </c>
      <c r="AD34" s="201" t="e">
        <f t="shared" ca="1" si="12"/>
        <v>#N/A</v>
      </c>
      <c r="AE34" s="200" t="e">
        <f t="shared" ca="1" si="13"/>
        <v>#N/A</v>
      </c>
      <c r="AF34" s="201" t="e">
        <f t="shared" ca="1" si="14"/>
        <v>#N/A</v>
      </c>
      <c r="AG34" s="200" t="e">
        <f t="shared" ca="1" si="15"/>
        <v>#N/A</v>
      </c>
      <c r="AH34" s="200" t="e">
        <f t="shared" ca="1" si="16"/>
        <v>#N/A</v>
      </c>
      <c r="AI34" s="202" t="e">
        <f t="shared" ca="1" si="17"/>
        <v>#N/A</v>
      </c>
      <c r="AJ34" s="200" t="e">
        <f t="shared" ca="1" si="18"/>
        <v>#N/A</v>
      </c>
      <c r="AK34" s="200" t="e">
        <f t="shared" ca="1" si="19"/>
        <v>#N/A</v>
      </c>
    </row>
    <row r="35" spans="1:37" ht="27" customHeight="1" x14ac:dyDescent="0.2">
      <c r="A35" s="51">
        <f>'OSNOVNA PLAČA'!A29</f>
        <v>20</v>
      </c>
      <c r="B35" s="158" t="str">
        <f t="shared" ca="1" si="20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4">
        <f ca="1">IF(LEN(B35)&gt;0,SUM('OBRAČUNANA OSNOVNA PLAČA'!K29:P29),"")</f>
        <v>0</v>
      </c>
      <c r="F35" s="55"/>
      <c r="G35" s="55"/>
      <c r="H35" s="55"/>
      <c r="I35" s="55"/>
      <c r="J35" s="55"/>
      <c r="K35" s="175">
        <f t="shared" si="4"/>
        <v>0</v>
      </c>
      <c r="L35" s="120">
        <f t="shared" ca="1" si="5"/>
        <v>0</v>
      </c>
      <c r="M35" s="120">
        <f t="shared" ca="1" si="6"/>
        <v>0</v>
      </c>
      <c r="N35" s="120">
        <f t="shared" ca="1" si="7"/>
        <v>0</v>
      </c>
      <c r="O35" s="120">
        <f t="shared" ca="1" si="8"/>
        <v>0</v>
      </c>
      <c r="P35" s="176">
        <f t="shared" ca="1" si="9"/>
        <v>0</v>
      </c>
      <c r="Q35" s="176">
        <f ca="1">IF(LEN(B35)&gt;0,'1-6'!Q35-'1-6'!P35,"")</f>
        <v>0</v>
      </c>
      <c r="R35" s="177"/>
      <c r="AA35" s="162">
        <f>ROW()</f>
        <v>35</v>
      </c>
      <c r="AB35" s="200" t="e">
        <f t="shared" ca="1" si="10"/>
        <v>#N/A</v>
      </c>
      <c r="AC35" s="200" t="e">
        <f t="shared" ca="1" si="11"/>
        <v>#N/A</v>
      </c>
      <c r="AD35" s="201" t="e">
        <f t="shared" ca="1" si="12"/>
        <v>#N/A</v>
      </c>
      <c r="AE35" s="200" t="e">
        <f t="shared" ca="1" si="13"/>
        <v>#N/A</v>
      </c>
      <c r="AF35" s="201" t="e">
        <f t="shared" ca="1" si="14"/>
        <v>#N/A</v>
      </c>
      <c r="AG35" s="200" t="e">
        <f t="shared" ca="1" si="15"/>
        <v>#N/A</v>
      </c>
      <c r="AH35" s="200" t="e">
        <f t="shared" ca="1" si="16"/>
        <v>#N/A</v>
      </c>
      <c r="AI35" s="202" t="e">
        <f t="shared" ca="1" si="17"/>
        <v>#N/A</v>
      </c>
      <c r="AJ35" s="200" t="e">
        <f t="shared" ca="1" si="18"/>
        <v>#N/A</v>
      </c>
      <c r="AK35" s="200" t="e">
        <f t="shared" ca="1" si="19"/>
        <v>#N/A</v>
      </c>
    </row>
    <row r="36" spans="1:37" ht="27" customHeight="1" x14ac:dyDescent="0.2">
      <c r="A36" s="51">
        <f>'OSNOVNA PLAČA'!A30</f>
        <v>21</v>
      </c>
      <c r="B36" s="158" t="str">
        <f t="shared" ca="1" si="20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4">
        <f ca="1">IF(LEN(B36)&gt;0,SUM('OBRAČUNANA OSNOVNA PLAČA'!K30:P30),"")</f>
        <v>0</v>
      </c>
      <c r="F36" s="55"/>
      <c r="G36" s="55"/>
      <c r="H36" s="55"/>
      <c r="I36" s="55"/>
      <c r="J36" s="55"/>
      <c r="K36" s="175">
        <f t="shared" si="4"/>
        <v>0</v>
      </c>
      <c r="L36" s="120">
        <f t="shared" ca="1" si="5"/>
        <v>0</v>
      </c>
      <c r="M36" s="120">
        <f t="shared" ca="1" si="6"/>
        <v>0</v>
      </c>
      <c r="N36" s="120">
        <f t="shared" ca="1" si="7"/>
        <v>0</v>
      </c>
      <c r="O36" s="120">
        <f t="shared" ca="1" si="8"/>
        <v>0</v>
      </c>
      <c r="P36" s="176">
        <f t="shared" ca="1" si="9"/>
        <v>0</v>
      </c>
      <c r="Q36" s="176">
        <f ca="1">IF(LEN(B36)&gt;0,'1-6'!Q36-'1-6'!P36,"")</f>
        <v>0</v>
      </c>
      <c r="R36" s="177"/>
      <c r="AA36" s="162">
        <f>ROW()</f>
        <v>36</v>
      </c>
      <c r="AB36" s="200" t="e">
        <f t="shared" ca="1" si="10"/>
        <v>#N/A</v>
      </c>
      <c r="AC36" s="200" t="e">
        <f t="shared" ca="1" si="11"/>
        <v>#N/A</v>
      </c>
      <c r="AD36" s="201" t="e">
        <f t="shared" ca="1" si="12"/>
        <v>#N/A</v>
      </c>
      <c r="AE36" s="200" t="e">
        <f t="shared" ca="1" si="13"/>
        <v>#N/A</v>
      </c>
      <c r="AF36" s="201" t="e">
        <f t="shared" ca="1" si="14"/>
        <v>#N/A</v>
      </c>
      <c r="AG36" s="200" t="e">
        <f t="shared" ca="1" si="15"/>
        <v>#N/A</v>
      </c>
      <c r="AH36" s="200" t="e">
        <f t="shared" ca="1" si="16"/>
        <v>#N/A</v>
      </c>
      <c r="AI36" s="202" t="e">
        <f t="shared" ca="1" si="17"/>
        <v>#N/A</v>
      </c>
      <c r="AJ36" s="200" t="e">
        <f t="shared" ca="1" si="18"/>
        <v>#N/A</v>
      </c>
      <c r="AK36" s="200" t="e">
        <f t="shared" ca="1" si="19"/>
        <v>#N/A</v>
      </c>
    </row>
    <row r="37" spans="1:37" ht="27" customHeight="1" x14ac:dyDescent="0.2">
      <c r="A37" s="51">
        <f>'OSNOVNA PLAČA'!A31</f>
        <v>22</v>
      </c>
      <c r="B37" s="158" t="str">
        <f t="shared" ca="1" si="20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4">
        <f ca="1">IF(LEN(B37)&gt;0,SUM('OBRAČUNANA OSNOVNA PLAČA'!K31:P31),"")</f>
        <v>0</v>
      </c>
      <c r="F37" s="55"/>
      <c r="G37" s="55"/>
      <c r="H37" s="55"/>
      <c r="I37" s="55"/>
      <c r="J37" s="55"/>
      <c r="K37" s="175">
        <f t="shared" si="4"/>
        <v>0</v>
      </c>
      <c r="L37" s="120">
        <f t="shared" ca="1" si="5"/>
        <v>0</v>
      </c>
      <c r="M37" s="120">
        <f t="shared" ca="1" si="6"/>
        <v>0</v>
      </c>
      <c r="N37" s="120">
        <f t="shared" ca="1" si="7"/>
        <v>0</v>
      </c>
      <c r="O37" s="120">
        <f t="shared" ca="1" si="8"/>
        <v>0</v>
      </c>
      <c r="P37" s="176">
        <f t="shared" ca="1" si="9"/>
        <v>0</v>
      </c>
      <c r="Q37" s="176">
        <f ca="1">IF(LEN(B37)&gt;0,'1-6'!Q37-'1-6'!P37,"")</f>
        <v>0</v>
      </c>
      <c r="R37" s="177"/>
      <c r="AA37" s="162">
        <f>ROW()</f>
        <v>37</v>
      </c>
      <c r="AB37" s="200" t="e">
        <f t="shared" ca="1" si="10"/>
        <v>#N/A</v>
      </c>
      <c r="AC37" s="200" t="e">
        <f t="shared" ca="1" si="11"/>
        <v>#N/A</v>
      </c>
      <c r="AD37" s="201" t="e">
        <f t="shared" ca="1" si="12"/>
        <v>#N/A</v>
      </c>
      <c r="AE37" s="200" t="e">
        <f t="shared" ca="1" si="13"/>
        <v>#N/A</v>
      </c>
      <c r="AF37" s="201" t="e">
        <f t="shared" ca="1" si="14"/>
        <v>#N/A</v>
      </c>
      <c r="AG37" s="200" t="e">
        <f t="shared" ca="1" si="15"/>
        <v>#N/A</v>
      </c>
      <c r="AH37" s="200" t="e">
        <f t="shared" ca="1" si="16"/>
        <v>#N/A</v>
      </c>
      <c r="AI37" s="202" t="e">
        <f t="shared" ca="1" si="17"/>
        <v>#N/A</v>
      </c>
      <c r="AJ37" s="200" t="e">
        <f t="shared" ca="1" si="18"/>
        <v>#N/A</v>
      </c>
      <c r="AK37" s="200" t="e">
        <f t="shared" ca="1" si="19"/>
        <v>#N/A</v>
      </c>
    </row>
    <row r="38" spans="1:37" ht="27" customHeight="1" x14ac:dyDescent="0.2">
      <c r="A38" s="51">
        <f>'OSNOVNA PLAČA'!A32</f>
        <v>23</v>
      </c>
      <c r="B38" s="158" t="str">
        <f t="shared" ca="1" si="20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4">
        <f ca="1">IF(LEN(B38)&gt;0,SUM('OBRAČUNANA OSNOVNA PLAČA'!K32:P32),"")</f>
        <v>0</v>
      </c>
      <c r="F38" s="55"/>
      <c r="G38" s="55"/>
      <c r="H38" s="55"/>
      <c r="I38" s="55"/>
      <c r="J38" s="55"/>
      <c r="K38" s="175">
        <f t="shared" si="4"/>
        <v>0</v>
      </c>
      <c r="L38" s="120">
        <f t="shared" ca="1" si="5"/>
        <v>0</v>
      </c>
      <c r="M38" s="120">
        <f t="shared" ca="1" si="6"/>
        <v>0</v>
      </c>
      <c r="N38" s="120">
        <f t="shared" ca="1" si="7"/>
        <v>0</v>
      </c>
      <c r="O38" s="120">
        <f t="shared" ca="1" si="8"/>
        <v>0</v>
      </c>
      <c r="P38" s="176">
        <f t="shared" ca="1" si="9"/>
        <v>0</v>
      </c>
      <c r="Q38" s="176">
        <f ca="1">IF(LEN(B38)&gt;0,'1-6'!Q38-'1-6'!P38,"")</f>
        <v>0</v>
      </c>
      <c r="R38" s="177"/>
      <c r="AA38" s="162">
        <f>ROW()</f>
        <v>38</v>
      </c>
      <c r="AB38" s="200" t="e">
        <f t="shared" ca="1" si="10"/>
        <v>#N/A</v>
      </c>
      <c r="AC38" s="200" t="e">
        <f t="shared" ca="1" si="11"/>
        <v>#N/A</v>
      </c>
      <c r="AD38" s="201" t="e">
        <f t="shared" ca="1" si="12"/>
        <v>#N/A</v>
      </c>
      <c r="AE38" s="200" t="e">
        <f t="shared" ca="1" si="13"/>
        <v>#N/A</v>
      </c>
      <c r="AF38" s="201" t="e">
        <f t="shared" ca="1" si="14"/>
        <v>#N/A</v>
      </c>
      <c r="AG38" s="200" t="e">
        <f t="shared" ca="1" si="15"/>
        <v>#N/A</v>
      </c>
      <c r="AH38" s="200" t="e">
        <f t="shared" ca="1" si="16"/>
        <v>#N/A</v>
      </c>
      <c r="AI38" s="202" t="e">
        <f t="shared" ca="1" si="17"/>
        <v>#N/A</v>
      </c>
      <c r="AJ38" s="200" t="e">
        <f t="shared" ca="1" si="18"/>
        <v>#N/A</v>
      </c>
      <c r="AK38" s="200" t="e">
        <f t="shared" ca="1" si="19"/>
        <v>#N/A</v>
      </c>
    </row>
    <row r="39" spans="1:37" ht="27" customHeight="1" x14ac:dyDescent="0.2">
      <c r="A39" s="51">
        <f>'OSNOVNA PLAČA'!A33</f>
        <v>24</v>
      </c>
      <c r="B39" s="158" t="str">
        <f t="shared" ca="1" si="20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4">
        <f ca="1">IF(LEN(B39)&gt;0,SUM('OBRAČUNANA OSNOVNA PLAČA'!K33:P33),"")</f>
        <v>0</v>
      </c>
      <c r="F39" s="55"/>
      <c r="G39" s="55"/>
      <c r="H39" s="55"/>
      <c r="I39" s="55"/>
      <c r="J39" s="55"/>
      <c r="K39" s="175">
        <f t="shared" si="4"/>
        <v>0</v>
      </c>
      <c r="L39" s="120">
        <f t="shared" ca="1" si="5"/>
        <v>0</v>
      </c>
      <c r="M39" s="120">
        <f t="shared" ca="1" si="6"/>
        <v>0</v>
      </c>
      <c r="N39" s="120">
        <f t="shared" ca="1" si="7"/>
        <v>0</v>
      </c>
      <c r="O39" s="120">
        <f t="shared" ca="1" si="8"/>
        <v>0</v>
      </c>
      <c r="P39" s="176">
        <f t="shared" ca="1" si="9"/>
        <v>0</v>
      </c>
      <c r="Q39" s="176">
        <f ca="1">IF(LEN(B39)&gt;0,'1-6'!Q39-'1-6'!P39,"")</f>
        <v>0</v>
      </c>
      <c r="R39" s="177"/>
      <c r="AA39" s="162">
        <f>ROW()</f>
        <v>39</v>
      </c>
      <c r="AB39" s="200" t="e">
        <f t="shared" ca="1" si="10"/>
        <v>#N/A</v>
      </c>
      <c r="AC39" s="200" t="e">
        <f t="shared" ca="1" si="11"/>
        <v>#N/A</v>
      </c>
      <c r="AD39" s="201" t="e">
        <f t="shared" ca="1" si="12"/>
        <v>#N/A</v>
      </c>
      <c r="AE39" s="200" t="e">
        <f t="shared" ca="1" si="13"/>
        <v>#N/A</v>
      </c>
      <c r="AF39" s="201" t="e">
        <f t="shared" ca="1" si="14"/>
        <v>#N/A</v>
      </c>
      <c r="AG39" s="200" t="e">
        <f t="shared" ca="1" si="15"/>
        <v>#N/A</v>
      </c>
      <c r="AH39" s="200" t="e">
        <f t="shared" ca="1" si="16"/>
        <v>#N/A</v>
      </c>
      <c r="AI39" s="202" t="e">
        <f t="shared" ca="1" si="17"/>
        <v>#N/A</v>
      </c>
      <c r="AJ39" s="200" t="e">
        <f t="shared" ca="1" si="18"/>
        <v>#N/A</v>
      </c>
      <c r="AK39" s="200" t="e">
        <f t="shared" ca="1" si="19"/>
        <v>#N/A</v>
      </c>
    </row>
    <row r="40" spans="1:37" ht="27" customHeight="1" x14ac:dyDescent="0.2">
      <c r="A40" s="51">
        <f>'OSNOVNA PLAČA'!A34</f>
        <v>25</v>
      </c>
      <c r="B40" s="158" t="str">
        <f t="shared" ca="1" si="20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4">
        <f ca="1">IF(LEN(B40)&gt;0,SUM('OBRAČUNANA OSNOVNA PLAČA'!K34:P34),"")</f>
        <v>0</v>
      </c>
      <c r="F40" s="55"/>
      <c r="G40" s="55"/>
      <c r="H40" s="55"/>
      <c r="I40" s="55"/>
      <c r="J40" s="55"/>
      <c r="K40" s="175">
        <f t="shared" si="4"/>
        <v>0</v>
      </c>
      <c r="L40" s="120">
        <f t="shared" ca="1" si="5"/>
        <v>0</v>
      </c>
      <c r="M40" s="120">
        <f t="shared" ca="1" si="6"/>
        <v>0</v>
      </c>
      <c r="N40" s="120">
        <f t="shared" ca="1" si="7"/>
        <v>0</v>
      </c>
      <c r="O40" s="120">
        <f t="shared" ca="1" si="8"/>
        <v>0</v>
      </c>
      <c r="P40" s="176">
        <f t="shared" ca="1" si="9"/>
        <v>0</v>
      </c>
      <c r="Q40" s="176">
        <f ca="1">IF(LEN(B40)&gt;0,'1-6'!Q40-'1-6'!P40,"")</f>
        <v>0</v>
      </c>
      <c r="R40" s="177"/>
      <c r="AA40" s="162">
        <f>ROW()</f>
        <v>40</v>
      </c>
      <c r="AB40" s="200" t="e">
        <f t="shared" ca="1" si="10"/>
        <v>#N/A</v>
      </c>
      <c r="AC40" s="200" t="e">
        <f t="shared" ca="1" si="11"/>
        <v>#N/A</v>
      </c>
      <c r="AD40" s="201" t="e">
        <f t="shared" ca="1" si="12"/>
        <v>#N/A</v>
      </c>
      <c r="AE40" s="200" t="e">
        <f t="shared" ca="1" si="13"/>
        <v>#N/A</v>
      </c>
      <c r="AF40" s="201" t="e">
        <f t="shared" ca="1" si="14"/>
        <v>#N/A</v>
      </c>
      <c r="AG40" s="200" t="e">
        <f t="shared" ca="1" si="15"/>
        <v>#N/A</v>
      </c>
      <c r="AH40" s="200" t="e">
        <f t="shared" ca="1" si="16"/>
        <v>#N/A</v>
      </c>
      <c r="AI40" s="202" t="e">
        <f t="shared" ca="1" si="17"/>
        <v>#N/A</v>
      </c>
      <c r="AJ40" s="200" t="e">
        <f t="shared" ca="1" si="18"/>
        <v>#N/A</v>
      </c>
      <c r="AK40" s="200" t="e">
        <f t="shared" ca="1" si="19"/>
        <v>#N/A</v>
      </c>
    </row>
    <row r="41" spans="1:37" ht="27" customHeight="1" x14ac:dyDescent="0.2">
      <c r="A41" s="51">
        <f>'OSNOVNA PLAČA'!A35</f>
        <v>26</v>
      </c>
      <c r="B41" s="158" t="str">
        <f t="shared" ca="1" si="20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4">
        <f ca="1">IF(LEN(B41)&gt;0,SUM('OBRAČUNANA OSNOVNA PLAČA'!K35:P35),"")</f>
        <v>0</v>
      </c>
      <c r="F41" s="55"/>
      <c r="G41" s="55"/>
      <c r="H41" s="55"/>
      <c r="I41" s="55"/>
      <c r="J41" s="55"/>
      <c r="K41" s="175">
        <f t="shared" si="4"/>
        <v>0</v>
      </c>
      <c r="L41" s="120">
        <f t="shared" ca="1" si="5"/>
        <v>0</v>
      </c>
      <c r="M41" s="120">
        <f t="shared" ca="1" si="6"/>
        <v>0</v>
      </c>
      <c r="N41" s="120">
        <f t="shared" ca="1" si="7"/>
        <v>0</v>
      </c>
      <c r="O41" s="120">
        <f t="shared" ca="1" si="8"/>
        <v>0</v>
      </c>
      <c r="P41" s="176">
        <f t="shared" ca="1" si="9"/>
        <v>0</v>
      </c>
      <c r="Q41" s="176">
        <f ca="1">IF(LEN(B41)&gt;0,'1-6'!Q41-'1-6'!P41,"")</f>
        <v>0</v>
      </c>
      <c r="R41" s="177"/>
      <c r="AA41" s="162">
        <f>ROW()</f>
        <v>41</v>
      </c>
      <c r="AB41" s="200" t="e">
        <f t="shared" ca="1" si="10"/>
        <v>#N/A</v>
      </c>
      <c r="AC41" s="200" t="e">
        <f t="shared" ca="1" si="11"/>
        <v>#N/A</v>
      </c>
      <c r="AD41" s="201" t="e">
        <f t="shared" ca="1" si="12"/>
        <v>#N/A</v>
      </c>
      <c r="AE41" s="200" t="e">
        <f t="shared" ca="1" si="13"/>
        <v>#N/A</v>
      </c>
      <c r="AF41" s="201" t="e">
        <f t="shared" ca="1" si="14"/>
        <v>#N/A</v>
      </c>
      <c r="AG41" s="200" t="e">
        <f t="shared" ca="1" si="15"/>
        <v>#N/A</v>
      </c>
      <c r="AH41" s="200" t="e">
        <f t="shared" ca="1" si="16"/>
        <v>#N/A</v>
      </c>
      <c r="AI41" s="202" t="e">
        <f t="shared" ca="1" si="17"/>
        <v>#N/A</v>
      </c>
      <c r="AJ41" s="200" t="e">
        <f t="shared" ca="1" si="18"/>
        <v>#N/A</v>
      </c>
      <c r="AK41" s="200" t="e">
        <f t="shared" ca="1" si="19"/>
        <v>#N/A</v>
      </c>
    </row>
    <row r="42" spans="1:37" ht="27" customHeight="1" x14ac:dyDescent="0.2">
      <c r="A42" s="51">
        <f>'OSNOVNA PLAČA'!A36</f>
        <v>27</v>
      </c>
      <c r="B42" s="158" t="str">
        <f t="shared" ca="1" si="20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4">
        <f ca="1">IF(LEN(B42)&gt;0,SUM('OBRAČUNANA OSNOVNA PLAČA'!K36:P36),"")</f>
        <v>0</v>
      </c>
      <c r="F42" s="55"/>
      <c r="G42" s="55"/>
      <c r="H42" s="55"/>
      <c r="I42" s="55"/>
      <c r="J42" s="55"/>
      <c r="K42" s="175">
        <f t="shared" si="4"/>
        <v>0</v>
      </c>
      <c r="L42" s="120">
        <f t="shared" ca="1" si="5"/>
        <v>0</v>
      </c>
      <c r="M42" s="120">
        <f t="shared" ca="1" si="6"/>
        <v>0</v>
      </c>
      <c r="N42" s="120">
        <f t="shared" ca="1" si="7"/>
        <v>0</v>
      </c>
      <c r="O42" s="120">
        <f t="shared" ca="1" si="8"/>
        <v>0</v>
      </c>
      <c r="P42" s="176">
        <f t="shared" ca="1" si="9"/>
        <v>0</v>
      </c>
      <c r="Q42" s="176">
        <f ca="1">IF(LEN(B42)&gt;0,'1-6'!Q42-'1-6'!P42,"")</f>
        <v>0</v>
      </c>
      <c r="R42" s="177"/>
      <c r="AA42" s="162">
        <f>ROW()</f>
        <v>42</v>
      </c>
      <c r="AB42" s="200" t="e">
        <f t="shared" ca="1" si="10"/>
        <v>#N/A</v>
      </c>
      <c r="AC42" s="200" t="e">
        <f t="shared" ca="1" si="11"/>
        <v>#N/A</v>
      </c>
      <c r="AD42" s="201" t="e">
        <f t="shared" ca="1" si="12"/>
        <v>#N/A</v>
      </c>
      <c r="AE42" s="200" t="e">
        <f t="shared" ca="1" si="13"/>
        <v>#N/A</v>
      </c>
      <c r="AF42" s="201" t="e">
        <f t="shared" ca="1" si="14"/>
        <v>#N/A</v>
      </c>
      <c r="AG42" s="200" t="e">
        <f t="shared" ca="1" si="15"/>
        <v>#N/A</v>
      </c>
      <c r="AH42" s="200" t="e">
        <f t="shared" ca="1" si="16"/>
        <v>#N/A</v>
      </c>
      <c r="AI42" s="202" t="e">
        <f t="shared" ca="1" si="17"/>
        <v>#N/A</v>
      </c>
      <c r="AJ42" s="200" t="e">
        <f t="shared" ca="1" si="18"/>
        <v>#N/A</v>
      </c>
      <c r="AK42" s="200" t="e">
        <f t="shared" ca="1" si="19"/>
        <v>#N/A</v>
      </c>
    </row>
    <row r="43" spans="1:37" ht="27" customHeight="1" x14ac:dyDescent="0.2">
      <c r="A43" s="51">
        <f>'OSNOVNA PLAČA'!A37</f>
        <v>28</v>
      </c>
      <c r="B43" s="158" t="str">
        <f t="shared" ca="1" si="20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4">
        <f ca="1">IF(LEN(B43)&gt;0,SUM('OBRAČUNANA OSNOVNA PLAČA'!K37:P37),"")</f>
        <v>0</v>
      </c>
      <c r="F43" s="55"/>
      <c r="G43" s="55"/>
      <c r="H43" s="55"/>
      <c r="I43" s="55"/>
      <c r="J43" s="55"/>
      <c r="K43" s="175">
        <f t="shared" si="4"/>
        <v>0</v>
      </c>
      <c r="L43" s="120">
        <f t="shared" ca="1" si="5"/>
        <v>0</v>
      </c>
      <c r="M43" s="120">
        <f t="shared" ca="1" si="6"/>
        <v>0</v>
      </c>
      <c r="N43" s="120">
        <f t="shared" ca="1" si="7"/>
        <v>0</v>
      </c>
      <c r="O43" s="120">
        <f t="shared" ca="1" si="8"/>
        <v>0</v>
      </c>
      <c r="P43" s="176">
        <f t="shared" ca="1" si="9"/>
        <v>0</v>
      </c>
      <c r="Q43" s="176">
        <f ca="1">IF(LEN(B43)&gt;0,'1-6'!Q43-'1-6'!P43,"")</f>
        <v>0</v>
      </c>
      <c r="R43" s="177"/>
      <c r="AA43" s="162">
        <f>ROW()</f>
        <v>43</v>
      </c>
      <c r="AB43" s="200" t="e">
        <f t="shared" ca="1" si="10"/>
        <v>#N/A</v>
      </c>
      <c r="AC43" s="200" t="e">
        <f t="shared" ca="1" si="11"/>
        <v>#N/A</v>
      </c>
      <c r="AD43" s="201" t="e">
        <f t="shared" ca="1" si="12"/>
        <v>#N/A</v>
      </c>
      <c r="AE43" s="200" t="e">
        <f t="shared" ca="1" si="13"/>
        <v>#N/A</v>
      </c>
      <c r="AF43" s="201" t="e">
        <f t="shared" ca="1" si="14"/>
        <v>#N/A</v>
      </c>
      <c r="AG43" s="200" t="e">
        <f t="shared" ca="1" si="15"/>
        <v>#N/A</v>
      </c>
      <c r="AH43" s="200" t="e">
        <f t="shared" ca="1" si="16"/>
        <v>#N/A</v>
      </c>
      <c r="AI43" s="202" t="e">
        <f t="shared" ca="1" si="17"/>
        <v>#N/A</v>
      </c>
      <c r="AJ43" s="200" t="e">
        <f t="shared" ca="1" si="18"/>
        <v>#N/A</v>
      </c>
      <c r="AK43" s="200" t="e">
        <f t="shared" ca="1" si="19"/>
        <v>#N/A</v>
      </c>
    </row>
    <row r="44" spans="1:37" ht="27" customHeight="1" x14ac:dyDescent="0.2">
      <c r="A44" s="51">
        <f>'OSNOVNA PLAČA'!A38</f>
        <v>29</v>
      </c>
      <c r="B44" s="158" t="str">
        <f t="shared" ca="1" si="20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4">
        <f ca="1">IF(LEN(B44)&gt;0,SUM('OBRAČUNANA OSNOVNA PLAČA'!K38:P38),"")</f>
        <v>0</v>
      </c>
      <c r="F44" s="55"/>
      <c r="G44" s="55"/>
      <c r="H44" s="55"/>
      <c r="I44" s="55"/>
      <c r="J44" s="55"/>
      <c r="K44" s="175">
        <f t="shared" si="4"/>
        <v>0</v>
      </c>
      <c r="L44" s="120">
        <f t="shared" ca="1" si="5"/>
        <v>0</v>
      </c>
      <c r="M44" s="120">
        <f t="shared" ca="1" si="6"/>
        <v>0</v>
      </c>
      <c r="N44" s="120">
        <f t="shared" ca="1" si="7"/>
        <v>0</v>
      </c>
      <c r="O44" s="120">
        <f t="shared" ca="1" si="8"/>
        <v>0</v>
      </c>
      <c r="P44" s="176">
        <f t="shared" ca="1" si="9"/>
        <v>0</v>
      </c>
      <c r="Q44" s="176">
        <f ca="1">IF(LEN(B44)&gt;0,'1-6'!Q44-'1-6'!P44,"")</f>
        <v>0</v>
      </c>
      <c r="R44" s="177"/>
      <c r="AA44" s="162">
        <f>ROW()</f>
        <v>44</v>
      </c>
      <c r="AB44" s="200" t="e">
        <f t="shared" ca="1" si="10"/>
        <v>#N/A</v>
      </c>
      <c r="AC44" s="200" t="e">
        <f t="shared" ca="1" si="11"/>
        <v>#N/A</v>
      </c>
      <c r="AD44" s="201" t="e">
        <f t="shared" ca="1" si="12"/>
        <v>#N/A</v>
      </c>
      <c r="AE44" s="200" t="e">
        <f t="shared" ca="1" si="13"/>
        <v>#N/A</v>
      </c>
      <c r="AF44" s="201" t="e">
        <f t="shared" ca="1" si="14"/>
        <v>#N/A</v>
      </c>
      <c r="AG44" s="200" t="e">
        <f t="shared" ca="1" si="15"/>
        <v>#N/A</v>
      </c>
      <c r="AH44" s="200" t="e">
        <f t="shared" ca="1" si="16"/>
        <v>#N/A</v>
      </c>
      <c r="AI44" s="202" t="e">
        <f t="shared" ca="1" si="17"/>
        <v>#N/A</v>
      </c>
      <c r="AJ44" s="200" t="e">
        <f t="shared" ca="1" si="18"/>
        <v>#N/A</v>
      </c>
      <c r="AK44" s="200" t="e">
        <f t="shared" ca="1" si="19"/>
        <v>#N/A</v>
      </c>
    </row>
    <row r="45" spans="1:37" ht="27" customHeight="1" x14ac:dyDescent="0.2">
      <c r="A45" s="51">
        <f>'OSNOVNA PLAČA'!A39</f>
        <v>30</v>
      </c>
      <c r="B45" s="158" t="str">
        <f t="shared" ca="1" si="20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4">
        <f ca="1">IF(LEN(B45)&gt;0,SUM('OBRAČUNANA OSNOVNA PLAČA'!K39:P39),"")</f>
        <v>0</v>
      </c>
      <c r="F45" s="55"/>
      <c r="G45" s="55"/>
      <c r="H45" s="55"/>
      <c r="I45" s="55"/>
      <c r="J45" s="55"/>
      <c r="K45" s="175">
        <f t="shared" si="4"/>
        <v>0</v>
      </c>
      <c r="L45" s="120">
        <f t="shared" ca="1" si="5"/>
        <v>0</v>
      </c>
      <c r="M45" s="120">
        <f t="shared" ca="1" si="6"/>
        <v>0</v>
      </c>
      <c r="N45" s="120">
        <f t="shared" ca="1" si="7"/>
        <v>0</v>
      </c>
      <c r="O45" s="120">
        <f t="shared" ca="1" si="8"/>
        <v>0</v>
      </c>
      <c r="P45" s="176">
        <f t="shared" ca="1" si="9"/>
        <v>0</v>
      </c>
      <c r="Q45" s="176">
        <f ca="1">IF(LEN(B45)&gt;0,'1-6'!Q45-'1-6'!P45,"")</f>
        <v>0</v>
      </c>
      <c r="R45" s="177"/>
      <c r="AA45" s="162">
        <f>ROW()</f>
        <v>45</v>
      </c>
      <c r="AB45" s="200" t="e">
        <f t="shared" ca="1" si="10"/>
        <v>#N/A</v>
      </c>
      <c r="AC45" s="200" t="e">
        <f t="shared" ca="1" si="11"/>
        <v>#N/A</v>
      </c>
      <c r="AD45" s="201" t="e">
        <f t="shared" ca="1" si="12"/>
        <v>#N/A</v>
      </c>
      <c r="AE45" s="200" t="e">
        <f t="shared" ca="1" si="13"/>
        <v>#N/A</v>
      </c>
      <c r="AF45" s="201" t="e">
        <f t="shared" ca="1" si="14"/>
        <v>#N/A</v>
      </c>
      <c r="AG45" s="200" t="e">
        <f t="shared" ca="1" si="15"/>
        <v>#N/A</v>
      </c>
      <c r="AH45" s="200" t="e">
        <f t="shared" ca="1" si="16"/>
        <v>#N/A</v>
      </c>
      <c r="AI45" s="202" t="e">
        <f t="shared" ca="1" si="17"/>
        <v>#N/A</v>
      </c>
      <c r="AJ45" s="200" t="e">
        <f t="shared" ca="1" si="18"/>
        <v>#N/A</v>
      </c>
      <c r="AK45" s="200" t="e">
        <f t="shared" ca="1" si="19"/>
        <v>#N/A</v>
      </c>
    </row>
    <row r="46" spans="1:37" ht="27" customHeight="1" x14ac:dyDescent="0.2">
      <c r="A46" s="51">
        <f>'OSNOVNA PLAČA'!A40</f>
        <v>31</v>
      </c>
      <c r="B46" s="158" t="str">
        <f t="shared" ca="1" si="20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4">
        <f ca="1">IF(LEN(B46)&gt;0,SUM('OBRAČUNANA OSNOVNA PLAČA'!K40:P40),"")</f>
        <v>0</v>
      </c>
      <c r="F46" s="55"/>
      <c r="G46" s="55"/>
      <c r="H46" s="55"/>
      <c r="I46" s="55"/>
      <c r="J46" s="55"/>
      <c r="K46" s="175">
        <f t="shared" si="4"/>
        <v>0</v>
      </c>
      <c r="L46" s="120">
        <f t="shared" ca="1" si="5"/>
        <v>0</v>
      </c>
      <c r="M46" s="120">
        <f t="shared" ca="1" si="6"/>
        <v>0</v>
      </c>
      <c r="N46" s="120">
        <f t="shared" ca="1" si="7"/>
        <v>0</v>
      </c>
      <c r="O46" s="120">
        <f t="shared" ca="1" si="8"/>
        <v>0</v>
      </c>
      <c r="P46" s="176">
        <f t="shared" ca="1" si="9"/>
        <v>0</v>
      </c>
      <c r="Q46" s="176">
        <f ca="1">IF(LEN(B46)&gt;0,'1-6'!Q46-'1-6'!P46,"")</f>
        <v>0</v>
      </c>
      <c r="R46" s="177"/>
      <c r="AA46" s="162">
        <f>ROW()</f>
        <v>46</v>
      </c>
      <c r="AB46" s="200" t="e">
        <f t="shared" ca="1" si="10"/>
        <v>#N/A</v>
      </c>
      <c r="AC46" s="200" t="e">
        <f t="shared" ca="1" si="11"/>
        <v>#N/A</v>
      </c>
      <c r="AD46" s="201" t="e">
        <f t="shared" ca="1" si="12"/>
        <v>#N/A</v>
      </c>
      <c r="AE46" s="200" t="e">
        <f t="shared" ca="1" si="13"/>
        <v>#N/A</v>
      </c>
      <c r="AF46" s="201" t="e">
        <f t="shared" ca="1" si="14"/>
        <v>#N/A</v>
      </c>
      <c r="AG46" s="200" t="e">
        <f t="shared" ca="1" si="15"/>
        <v>#N/A</v>
      </c>
      <c r="AH46" s="200" t="e">
        <f t="shared" ca="1" si="16"/>
        <v>#N/A</v>
      </c>
      <c r="AI46" s="202" t="e">
        <f t="shared" ca="1" si="17"/>
        <v>#N/A</v>
      </c>
      <c r="AJ46" s="200" t="e">
        <f t="shared" ca="1" si="18"/>
        <v>#N/A</v>
      </c>
      <c r="AK46" s="200" t="e">
        <f t="shared" ca="1" si="19"/>
        <v>#N/A</v>
      </c>
    </row>
    <row r="47" spans="1:37" ht="27" customHeight="1" x14ac:dyDescent="0.2">
      <c r="A47" s="51">
        <f>'OSNOVNA PLAČA'!A41</f>
        <v>32</v>
      </c>
      <c r="B47" s="158" t="str">
        <f t="shared" ca="1" si="20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4">
        <f ca="1">IF(LEN(B47)&gt;0,SUM('OBRAČUNANA OSNOVNA PLAČA'!K41:P41),"")</f>
        <v>0</v>
      </c>
      <c r="F47" s="55"/>
      <c r="G47" s="55"/>
      <c r="H47" s="55"/>
      <c r="I47" s="55"/>
      <c r="J47" s="55"/>
      <c r="K47" s="175">
        <f t="shared" si="4"/>
        <v>0</v>
      </c>
      <c r="L47" s="120">
        <f t="shared" ca="1" si="5"/>
        <v>0</v>
      </c>
      <c r="M47" s="120">
        <f t="shared" ca="1" si="6"/>
        <v>0</v>
      </c>
      <c r="N47" s="120">
        <f t="shared" ca="1" si="7"/>
        <v>0</v>
      </c>
      <c r="O47" s="120">
        <f t="shared" ca="1" si="8"/>
        <v>0</v>
      </c>
      <c r="P47" s="176">
        <f t="shared" ca="1" si="9"/>
        <v>0</v>
      </c>
      <c r="Q47" s="176">
        <f ca="1">IF(LEN(B47)&gt;0,'1-6'!Q47-'1-6'!P47,"")</f>
        <v>0</v>
      </c>
      <c r="R47" s="177"/>
      <c r="AA47" s="162">
        <f>ROW()</f>
        <v>47</v>
      </c>
      <c r="AB47" s="200" t="e">
        <f t="shared" ca="1" si="10"/>
        <v>#N/A</v>
      </c>
      <c r="AC47" s="200" t="e">
        <f t="shared" ca="1" si="11"/>
        <v>#N/A</v>
      </c>
      <c r="AD47" s="201" t="e">
        <f t="shared" ca="1" si="12"/>
        <v>#N/A</v>
      </c>
      <c r="AE47" s="200" t="e">
        <f t="shared" ca="1" si="13"/>
        <v>#N/A</v>
      </c>
      <c r="AF47" s="201" t="e">
        <f t="shared" ca="1" si="14"/>
        <v>#N/A</v>
      </c>
      <c r="AG47" s="200" t="e">
        <f t="shared" ca="1" si="15"/>
        <v>#N/A</v>
      </c>
      <c r="AH47" s="200" t="e">
        <f t="shared" ca="1" si="16"/>
        <v>#N/A</v>
      </c>
      <c r="AI47" s="202" t="e">
        <f t="shared" ca="1" si="17"/>
        <v>#N/A</v>
      </c>
      <c r="AJ47" s="200" t="e">
        <f t="shared" ca="1" si="18"/>
        <v>#N/A</v>
      </c>
      <c r="AK47" s="200" t="e">
        <f t="shared" ca="1" si="19"/>
        <v>#N/A</v>
      </c>
    </row>
    <row r="48" spans="1:37" ht="27" customHeight="1" x14ac:dyDescent="0.2">
      <c r="A48" s="51">
        <f>'OSNOVNA PLAČA'!A42</f>
        <v>33</v>
      </c>
      <c r="B48" s="158" t="str">
        <f t="shared" ca="1" si="20"/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4">
        <f ca="1">IF(LEN(B48)&gt;0,SUM('OBRAČUNANA OSNOVNA PLAČA'!K42:P42),"")</f>
        <v>0</v>
      </c>
      <c r="F48" s="55"/>
      <c r="G48" s="55"/>
      <c r="H48" s="55"/>
      <c r="I48" s="55"/>
      <c r="J48" s="55"/>
      <c r="K48" s="175">
        <f t="shared" si="4"/>
        <v>0</v>
      </c>
      <c r="L48" s="120">
        <f t="shared" ca="1" si="5"/>
        <v>0</v>
      </c>
      <c r="M48" s="120">
        <f t="shared" ca="1" si="6"/>
        <v>0</v>
      </c>
      <c r="N48" s="120">
        <f t="shared" ref="N48:N65" ca="1" si="21">IF(LEN(B48)&gt;0,L48*$O$67,"")</f>
        <v>0</v>
      </c>
      <c r="O48" s="120">
        <f t="shared" ca="1" si="8"/>
        <v>0</v>
      </c>
      <c r="P48" s="176">
        <f t="shared" ca="1" si="9"/>
        <v>0</v>
      </c>
      <c r="Q48" s="176">
        <f ca="1">IF(LEN(B48)&gt;0,'1-6'!Q48-'1-6'!P48,"")</f>
        <v>0</v>
      </c>
      <c r="R48" s="177"/>
      <c r="AA48" s="162">
        <f>ROW()</f>
        <v>48</v>
      </c>
      <c r="AB48" s="200" t="e">
        <f t="shared" ca="1" si="10"/>
        <v>#N/A</v>
      </c>
      <c r="AC48" s="200" t="e">
        <f t="shared" ca="1" si="11"/>
        <v>#N/A</v>
      </c>
      <c r="AD48" s="201" t="e">
        <f t="shared" ref="AD48:AD65" ca="1" si="22">IF(AB48&gt;=AC48,"-",$K48/(5*MAX($L$71:$L$72)))</f>
        <v>#N/A</v>
      </c>
      <c r="AE48" s="200" t="e">
        <f t="shared" ref="AE48:AE65" ca="1" si="23">IF(AB48&gt;=AC48,"-",$K48/(5*MAX($L$71:$L$72))*AJ48)</f>
        <v>#N/A</v>
      </c>
      <c r="AF48" s="201" t="e">
        <f t="shared" ref="AF48:AF65" ca="1" si="24">IF(AD48="-","-",AD48*$AE$67)</f>
        <v>#N/A</v>
      </c>
      <c r="AG48" s="200" t="e">
        <f t="shared" ref="AG48:AG65" ca="1" si="25">IF(AE48="-","-",AE48*$AE$67)</f>
        <v>#N/A</v>
      </c>
      <c r="AH48" s="200" t="e">
        <f t="shared" ca="1" si="16"/>
        <v>#N/A</v>
      </c>
      <c r="AI48" s="202" t="e">
        <f t="shared" ca="1" si="17"/>
        <v>#N/A</v>
      </c>
      <c r="AJ48" s="200" t="e">
        <f t="shared" ca="1" si="18"/>
        <v>#N/A</v>
      </c>
      <c r="AK48" s="200" t="e">
        <f t="shared" ca="1" si="19"/>
        <v>#N/A</v>
      </c>
    </row>
    <row r="49" spans="1:37" ht="27" customHeight="1" x14ac:dyDescent="0.2">
      <c r="A49" s="51">
        <f>'OSNOVNA PLAČA'!A43</f>
        <v>34</v>
      </c>
      <c r="B49" s="158" t="str">
        <f t="shared" ca="1" si="20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4">
        <f ca="1">IF(LEN(B49)&gt;0,SUM('OBRAČUNANA OSNOVNA PLAČA'!K43:P43),"")</f>
        <v>0</v>
      </c>
      <c r="F49" s="55"/>
      <c r="G49" s="55"/>
      <c r="H49" s="55"/>
      <c r="I49" s="55"/>
      <c r="J49" s="55"/>
      <c r="K49" s="175">
        <f t="shared" si="4"/>
        <v>0</v>
      </c>
      <c r="L49" s="120">
        <f t="shared" ca="1" si="5"/>
        <v>0</v>
      </c>
      <c r="M49" s="120">
        <f t="shared" ca="1" si="6"/>
        <v>0</v>
      </c>
      <c r="N49" s="120">
        <f t="shared" ca="1" si="21"/>
        <v>0</v>
      </c>
      <c r="O49" s="120">
        <f t="shared" ca="1" si="8"/>
        <v>0</v>
      </c>
      <c r="P49" s="176">
        <f t="shared" ca="1" si="9"/>
        <v>0</v>
      </c>
      <c r="Q49" s="176">
        <f ca="1">IF(LEN(B49)&gt;0,'1-6'!Q49-'1-6'!P49,"")</f>
        <v>0</v>
      </c>
      <c r="R49" s="177"/>
      <c r="AA49" s="162">
        <f>ROW()</f>
        <v>49</v>
      </c>
      <c r="AB49" s="200" t="e">
        <f t="shared" ca="1" si="10"/>
        <v>#N/A</v>
      </c>
      <c r="AC49" s="200" t="e">
        <f t="shared" ca="1" si="11"/>
        <v>#N/A</v>
      </c>
      <c r="AD49" s="201" t="e">
        <f t="shared" ca="1" si="22"/>
        <v>#N/A</v>
      </c>
      <c r="AE49" s="200" t="e">
        <f t="shared" ca="1" si="23"/>
        <v>#N/A</v>
      </c>
      <c r="AF49" s="201" t="e">
        <f t="shared" ca="1" si="24"/>
        <v>#N/A</v>
      </c>
      <c r="AG49" s="200" t="e">
        <f t="shared" ca="1" si="25"/>
        <v>#N/A</v>
      </c>
      <c r="AH49" s="200" t="e">
        <f t="shared" ca="1" si="16"/>
        <v>#N/A</v>
      </c>
      <c r="AI49" s="202" t="e">
        <f t="shared" ca="1" si="17"/>
        <v>#N/A</v>
      </c>
      <c r="AJ49" s="200" t="e">
        <f t="shared" ca="1" si="18"/>
        <v>#N/A</v>
      </c>
      <c r="AK49" s="200" t="e">
        <f t="shared" ca="1" si="19"/>
        <v>#N/A</v>
      </c>
    </row>
    <row r="50" spans="1:37" ht="27" customHeight="1" x14ac:dyDescent="0.2">
      <c r="A50" s="51">
        <f>'OSNOVNA PLAČA'!A44</f>
        <v>35</v>
      </c>
      <c r="B50" s="158" t="str">
        <f t="shared" ca="1" si="20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4">
        <f ca="1">IF(LEN(B50)&gt;0,SUM('OBRAČUNANA OSNOVNA PLAČA'!K44:P44),"")</f>
        <v>0</v>
      </c>
      <c r="F50" s="55"/>
      <c r="G50" s="55"/>
      <c r="H50" s="55"/>
      <c r="I50" s="55"/>
      <c r="J50" s="55"/>
      <c r="K50" s="175">
        <f t="shared" si="4"/>
        <v>0</v>
      </c>
      <c r="L50" s="120">
        <f t="shared" ca="1" si="5"/>
        <v>0</v>
      </c>
      <c r="M50" s="120">
        <f t="shared" ca="1" si="6"/>
        <v>0</v>
      </c>
      <c r="N50" s="120">
        <f t="shared" ca="1" si="21"/>
        <v>0</v>
      </c>
      <c r="O50" s="120">
        <f t="shared" ca="1" si="8"/>
        <v>0</v>
      </c>
      <c r="P50" s="176">
        <f t="shared" ca="1" si="9"/>
        <v>0</v>
      </c>
      <c r="Q50" s="176">
        <f ca="1">IF(LEN(B50)&gt;0,'1-6'!Q50-'1-6'!P50,"")</f>
        <v>0</v>
      </c>
      <c r="R50" s="177"/>
      <c r="AA50" s="162">
        <f>ROW()</f>
        <v>50</v>
      </c>
      <c r="AB50" s="200" t="e">
        <f t="shared" ca="1" si="10"/>
        <v>#N/A</v>
      </c>
      <c r="AC50" s="200" t="e">
        <f t="shared" ca="1" si="11"/>
        <v>#N/A</v>
      </c>
      <c r="AD50" s="201" t="e">
        <f t="shared" ca="1" si="22"/>
        <v>#N/A</v>
      </c>
      <c r="AE50" s="200" t="e">
        <f t="shared" ca="1" si="23"/>
        <v>#N/A</v>
      </c>
      <c r="AF50" s="201" t="e">
        <f t="shared" ca="1" si="24"/>
        <v>#N/A</v>
      </c>
      <c r="AG50" s="200" t="e">
        <f t="shared" ca="1" si="25"/>
        <v>#N/A</v>
      </c>
      <c r="AH50" s="200" t="e">
        <f t="shared" ca="1" si="16"/>
        <v>#N/A</v>
      </c>
      <c r="AI50" s="202" t="e">
        <f t="shared" ca="1" si="17"/>
        <v>#N/A</v>
      </c>
      <c r="AJ50" s="200" t="e">
        <f t="shared" ca="1" si="18"/>
        <v>#N/A</v>
      </c>
      <c r="AK50" s="200" t="e">
        <f t="shared" ca="1" si="19"/>
        <v>#N/A</v>
      </c>
    </row>
    <row r="51" spans="1:37" ht="27" customHeight="1" x14ac:dyDescent="0.2">
      <c r="A51" s="51">
        <f>'OSNOVNA PLAČA'!A45</f>
        <v>36</v>
      </c>
      <c r="B51" s="158" t="str">
        <f t="shared" ca="1" si="20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4">
        <f ca="1">IF(LEN(B51)&gt;0,SUM('OBRAČUNANA OSNOVNA PLAČA'!K45:P45),"")</f>
        <v>0</v>
      </c>
      <c r="F51" s="55"/>
      <c r="G51" s="55"/>
      <c r="H51" s="55"/>
      <c r="I51" s="55"/>
      <c r="J51" s="55"/>
      <c r="K51" s="175">
        <f t="shared" si="4"/>
        <v>0</v>
      </c>
      <c r="L51" s="120">
        <f t="shared" ca="1" si="5"/>
        <v>0</v>
      </c>
      <c r="M51" s="120">
        <f t="shared" ca="1" si="6"/>
        <v>0</v>
      </c>
      <c r="N51" s="120">
        <f t="shared" ca="1" si="21"/>
        <v>0</v>
      </c>
      <c r="O51" s="120">
        <f t="shared" ca="1" si="8"/>
        <v>0</v>
      </c>
      <c r="P51" s="176">
        <f t="shared" ca="1" si="9"/>
        <v>0</v>
      </c>
      <c r="Q51" s="176">
        <f ca="1">IF(LEN(B51)&gt;0,'1-6'!Q51-'1-6'!P51,"")</f>
        <v>0</v>
      </c>
      <c r="R51" s="177"/>
      <c r="AA51" s="162">
        <f>ROW()</f>
        <v>51</v>
      </c>
      <c r="AB51" s="200" t="e">
        <f t="shared" ca="1" si="10"/>
        <v>#N/A</v>
      </c>
      <c r="AC51" s="200" t="e">
        <f t="shared" ca="1" si="11"/>
        <v>#N/A</v>
      </c>
      <c r="AD51" s="201" t="e">
        <f t="shared" ca="1" si="22"/>
        <v>#N/A</v>
      </c>
      <c r="AE51" s="200" t="e">
        <f t="shared" ca="1" si="23"/>
        <v>#N/A</v>
      </c>
      <c r="AF51" s="201" t="e">
        <f t="shared" ca="1" si="24"/>
        <v>#N/A</v>
      </c>
      <c r="AG51" s="200" t="e">
        <f t="shared" ca="1" si="25"/>
        <v>#N/A</v>
      </c>
      <c r="AH51" s="200" t="e">
        <f t="shared" ca="1" si="16"/>
        <v>#N/A</v>
      </c>
      <c r="AI51" s="202" t="e">
        <f t="shared" ca="1" si="17"/>
        <v>#N/A</v>
      </c>
      <c r="AJ51" s="200" t="e">
        <f t="shared" ca="1" si="18"/>
        <v>#N/A</v>
      </c>
      <c r="AK51" s="200" t="e">
        <f t="shared" ca="1" si="19"/>
        <v>#N/A</v>
      </c>
    </row>
    <row r="52" spans="1:37" ht="27" customHeight="1" x14ac:dyDescent="0.2">
      <c r="A52" s="51">
        <f>'OSNOVNA PLAČA'!A46</f>
        <v>37</v>
      </c>
      <c r="B52" s="158" t="str">
        <f t="shared" ca="1" si="20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4">
        <f ca="1">IF(LEN(B52)&gt;0,SUM('OBRAČUNANA OSNOVNA PLAČA'!K46:P46),"")</f>
        <v>0</v>
      </c>
      <c r="F52" s="55"/>
      <c r="G52" s="55"/>
      <c r="H52" s="55"/>
      <c r="I52" s="55"/>
      <c r="J52" s="55"/>
      <c r="K52" s="175">
        <f t="shared" si="4"/>
        <v>0</v>
      </c>
      <c r="L52" s="120">
        <f t="shared" ca="1" si="5"/>
        <v>0</v>
      </c>
      <c r="M52" s="120">
        <f t="shared" ca="1" si="6"/>
        <v>0</v>
      </c>
      <c r="N52" s="120">
        <f t="shared" ca="1" si="21"/>
        <v>0</v>
      </c>
      <c r="O52" s="120">
        <f t="shared" ca="1" si="8"/>
        <v>0</v>
      </c>
      <c r="P52" s="176">
        <f t="shared" ca="1" si="9"/>
        <v>0</v>
      </c>
      <c r="Q52" s="176">
        <f ca="1">IF(LEN(B52)&gt;0,'1-6'!Q52-'1-6'!P52,"")</f>
        <v>0</v>
      </c>
      <c r="R52" s="177"/>
      <c r="AA52" s="162">
        <f>ROW()</f>
        <v>52</v>
      </c>
      <c r="AB52" s="200" t="e">
        <f t="shared" ca="1" si="10"/>
        <v>#N/A</v>
      </c>
      <c r="AC52" s="200" t="e">
        <f t="shared" ca="1" si="11"/>
        <v>#N/A</v>
      </c>
      <c r="AD52" s="201" t="e">
        <f t="shared" ca="1" si="22"/>
        <v>#N/A</v>
      </c>
      <c r="AE52" s="200" t="e">
        <f t="shared" ca="1" si="23"/>
        <v>#N/A</v>
      </c>
      <c r="AF52" s="201" t="e">
        <f t="shared" ca="1" si="24"/>
        <v>#N/A</v>
      </c>
      <c r="AG52" s="200" t="e">
        <f t="shared" ca="1" si="25"/>
        <v>#N/A</v>
      </c>
      <c r="AH52" s="200" t="e">
        <f t="shared" ca="1" si="16"/>
        <v>#N/A</v>
      </c>
      <c r="AI52" s="202" t="e">
        <f t="shared" ca="1" si="17"/>
        <v>#N/A</v>
      </c>
      <c r="AJ52" s="200" t="e">
        <f t="shared" ca="1" si="18"/>
        <v>#N/A</v>
      </c>
      <c r="AK52" s="200" t="e">
        <f t="shared" ca="1" si="19"/>
        <v>#N/A</v>
      </c>
    </row>
    <row r="53" spans="1:37" ht="27" customHeight="1" x14ac:dyDescent="0.2">
      <c r="A53" s="51">
        <f>'OSNOVNA PLAČA'!A47</f>
        <v>38</v>
      </c>
      <c r="B53" s="158" t="str">
        <f t="shared" ca="1" si="20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4">
        <f ca="1">IF(LEN(B53)&gt;0,SUM('OBRAČUNANA OSNOVNA PLAČA'!K47:P47),"")</f>
        <v>0</v>
      </c>
      <c r="F53" s="55"/>
      <c r="G53" s="55"/>
      <c r="H53" s="55"/>
      <c r="I53" s="55"/>
      <c r="J53" s="55"/>
      <c r="K53" s="175">
        <f t="shared" si="4"/>
        <v>0</v>
      </c>
      <c r="L53" s="120">
        <f t="shared" ca="1" si="5"/>
        <v>0</v>
      </c>
      <c r="M53" s="120">
        <f t="shared" ca="1" si="6"/>
        <v>0</v>
      </c>
      <c r="N53" s="120">
        <f t="shared" ca="1" si="21"/>
        <v>0</v>
      </c>
      <c r="O53" s="120">
        <f t="shared" ca="1" si="8"/>
        <v>0</v>
      </c>
      <c r="P53" s="176">
        <f t="shared" ca="1" si="9"/>
        <v>0</v>
      </c>
      <c r="Q53" s="176">
        <f ca="1">IF(LEN(B53)&gt;0,'1-6'!Q53-'1-6'!P53,"")</f>
        <v>0</v>
      </c>
      <c r="R53" s="177"/>
      <c r="AA53" s="162">
        <f>ROW()</f>
        <v>53</v>
      </c>
      <c r="AB53" s="200" t="e">
        <f t="shared" ca="1" si="10"/>
        <v>#N/A</v>
      </c>
      <c r="AC53" s="200" t="e">
        <f t="shared" ca="1" si="11"/>
        <v>#N/A</v>
      </c>
      <c r="AD53" s="201" t="e">
        <f t="shared" ca="1" si="22"/>
        <v>#N/A</v>
      </c>
      <c r="AE53" s="200" t="e">
        <f t="shared" ca="1" si="23"/>
        <v>#N/A</v>
      </c>
      <c r="AF53" s="201" t="e">
        <f t="shared" ca="1" si="24"/>
        <v>#N/A</v>
      </c>
      <c r="AG53" s="200" t="e">
        <f t="shared" ca="1" si="25"/>
        <v>#N/A</v>
      </c>
      <c r="AH53" s="200" t="e">
        <f t="shared" ca="1" si="16"/>
        <v>#N/A</v>
      </c>
      <c r="AI53" s="202" t="e">
        <f t="shared" ca="1" si="17"/>
        <v>#N/A</v>
      </c>
      <c r="AJ53" s="200" t="e">
        <f t="shared" ca="1" si="18"/>
        <v>#N/A</v>
      </c>
      <c r="AK53" s="200" t="e">
        <f t="shared" ca="1" si="19"/>
        <v>#N/A</v>
      </c>
    </row>
    <row r="54" spans="1:37" ht="27" customHeight="1" x14ac:dyDescent="0.2">
      <c r="A54" s="51">
        <f>'OSNOVNA PLAČA'!A48</f>
        <v>39</v>
      </c>
      <c r="B54" s="158" t="str">
        <f t="shared" ca="1" si="20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4">
        <f ca="1">IF(LEN(B54)&gt;0,SUM('OBRAČUNANA OSNOVNA PLAČA'!K48:P48),"")</f>
        <v>0</v>
      </c>
      <c r="F54" s="55"/>
      <c r="G54" s="55"/>
      <c r="H54" s="55"/>
      <c r="I54" s="55"/>
      <c r="J54" s="55"/>
      <c r="K54" s="175">
        <f t="shared" si="4"/>
        <v>0</v>
      </c>
      <c r="L54" s="120">
        <f t="shared" ca="1" si="5"/>
        <v>0</v>
      </c>
      <c r="M54" s="120">
        <f t="shared" ca="1" si="6"/>
        <v>0</v>
      </c>
      <c r="N54" s="120">
        <f t="shared" ca="1" si="21"/>
        <v>0</v>
      </c>
      <c r="O54" s="120">
        <f t="shared" ca="1" si="8"/>
        <v>0</v>
      </c>
      <c r="P54" s="176">
        <f t="shared" ca="1" si="9"/>
        <v>0</v>
      </c>
      <c r="Q54" s="176">
        <f ca="1">IF(LEN(B54)&gt;0,'1-6'!Q54-'1-6'!P54,"")</f>
        <v>0</v>
      </c>
      <c r="R54" s="177"/>
      <c r="AA54" s="162">
        <f>ROW()</f>
        <v>54</v>
      </c>
      <c r="AB54" s="200" t="e">
        <f t="shared" ca="1" si="10"/>
        <v>#N/A</v>
      </c>
      <c r="AC54" s="200" t="e">
        <f t="shared" ca="1" si="11"/>
        <v>#N/A</v>
      </c>
      <c r="AD54" s="201" t="e">
        <f t="shared" ca="1" si="22"/>
        <v>#N/A</v>
      </c>
      <c r="AE54" s="200" t="e">
        <f t="shared" ca="1" si="23"/>
        <v>#N/A</v>
      </c>
      <c r="AF54" s="201" t="e">
        <f t="shared" ca="1" si="24"/>
        <v>#N/A</v>
      </c>
      <c r="AG54" s="200" t="e">
        <f t="shared" ca="1" si="25"/>
        <v>#N/A</v>
      </c>
      <c r="AH54" s="200" t="e">
        <f t="shared" ca="1" si="16"/>
        <v>#N/A</v>
      </c>
      <c r="AI54" s="202" t="e">
        <f t="shared" ca="1" si="17"/>
        <v>#N/A</v>
      </c>
      <c r="AJ54" s="200" t="e">
        <f t="shared" ca="1" si="18"/>
        <v>#N/A</v>
      </c>
      <c r="AK54" s="200" t="e">
        <f t="shared" ca="1" si="19"/>
        <v>#N/A</v>
      </c>
    </row>
    <row r="55" spans="1:37" ht="27" customHeight="1" x14ac:dyDescent="0.2">
      <c r="A55" s="51">
        <f>'OSNOVNA PLAČA'!A49</f>
        <v>40</v>
      </c>
      <c r="B55" s="158" t="str">
        <f t="shared" ca="1" si="20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4">
        <f ca="1">IF(LEN(B55)&gt;0,SUM('OBRAČUNANA OSNOVNA PLAČA'!K49:P49),"")</f>
        <v>0</v>
      </c>
      <c r="F55" s="55"/>
      <c r="G55" s="55"/>
      <c r="H55" s="55"/>
      <c r="I55" s="55"/>
      <c r="J55" s="55"/>
      <c r="K55" s="175">
        <f t="shared" si="4"/>
        <v>0</v>
      </c>
      <c r="L55" s="120">
        <f t="shared" ca="1" si="5"/>
        <v>0</v>
      </c>
      <c r="M55" s="120">
        <f t="shared" ca="1" si="6"/>
        <v>0</v>
      </c>
      <c r="N55" s="120">
        <f t="shared" ca="1" si="21"/>
        <v>0</v>
      </c>
      <c r="O55" s="120">
        <f t="shared" ca="1" si="8"/>
        <v>0</v>
      </c>
      <c r="P55" s="176">
        <f t="shared" ca="1" si="9"/>
        <v>0</v>
      </c>
      <c r="Q55" s="176">
        <f ca="1">IF(LEN(B55)&gt;0,'1-6'!Q55-'1-6'!P55,"")</f>
        <v>0</v>
      </c>
      <c r="R55" s="177"/>
      <c r="AA55" s="162">
        <f>ROW()</f>
        <v>55</v>
      </c>
      <c r="AB55" s="200" t="e">
        <f t="shared" ca="1" si="10"/>
        <v>#N/A</v>
      </c>
      <c r="AC55" s="200" t="e">
        <f t="shared" ca="1" si="11"/>
        <v>#N/A</v>
      </c>
      <c r="AD55" s="201" t="e">
        <f t="shared" ca="1" si="22"/>
        <v>#N/A</v>
      </c>
      <c r="AE55" s="200" t="e">
        <f t="shared" ca="1" si="23"/>
        <v>#N/A</v>
      </c>
      <c r="AF55" s="201" t="e">
        <f t="shared" ca="1" si="24"/>
        <v>#N/A</v>
      </c>
      <c r="AG55" s="200" t="e">
        <f t="shared" ca="1" si="25"/>
        <v>#N/A</v>
      </c>
      <c r="AH55" s="200" t="e">
        <f t="shared" ca="1" si="16"/>
        <v>#N/A</v>
      </c>
      <c r="AI55" s="202" t="e">
        <f t="shared" ca="1" si="17"/>
        <v>#N/A</v>
      </c>
      <c r="AJ55" s="200" t="e">
        <f t="shared" ca="1" si="18"/>
        <v>#N/A</v>
      </c>
      <c r="AK55" s="200" t="e">
        <f t="shared" ca="1" si="19"/>
        <v>#N/A</v>
      </c>
    </row>
    <row r="56" spans="1:37" ht="27" customHeight="1" x14ac:dyDescent="0.2">
      <c r="A56" s="51">
        <f>'OSNOVNA PLAČA'!A50</f>
        <v>41</v>
      </c>
      <c r="B56" s="158" t="str">
        <f t="shared" ca="1" si="20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4">
        <f ca="1">IF(LEN(B56)&gt;0,SUM('OBRAČUNANA OSNOVNA PLAČA'!K50:P50),"")</f>
        <v>0</v>
      </c>
      <c r="F56" s="55"/>
      <c r="G56" s="55"/>
      <c r="H56" s="55"/>
      <c r="I56" s="55"/>
      <c r="J56" s="55"/>
      <c r="K56" s="175">
        <f t="shared" si="4"/>
        <v>0</v>
      </c>
      <c r="L56" s="120">
        <f t="shared" ca="1" si="5"/>
        <v>0</v>
      </c>
      <c r="M56" s="120">
        <f t="shared" ca="1" si="6"/>
        <v>0</v>
      </c>
      <c r="N56" s="120">
        <f t="shared" ca="1" si="21"/>
        <v>0</v>
      </c>
      <c r="O56" s="120">
        <f t="shared" ca="1" si="8"/>
        <v>0</v>
      </c>
      <c r="P56" s="176">
        <f t="shared" ca="1" si="9"/>
        <v>0</v>
      </c>
      <c r="Q56" s="176">
        <f ca="1">IF(LEN(B56)&gt;0,'1-6'!Q56-'1-6'!P56,"")</f>
        <v>0</v>
      </c>
      <c r="R56" s="177"/>
      <c r="AA56" s="162">
        <f>ROW()</f>
        <v>56</v>
      </c>
      <c r="AB56" s="200" t="e">
        <f t="shared" ca="1" si="10"/>
        <v>#N/A</v>
      </c>
      <c r="AC56" s="200" t="e">
        <f t="shared" ca="1" si="11"/>
        <v>#N/A</v>
      </c>
      <c r="AD56" s="201" t="e">
        <f t="shared" ca="1" si="22"/>
        <v>#N/A</v>
      </c>
      <c r="AE56" s="200" t="e">
        <f t="shared" ca="1" si="23"/>
        <v>#N/A</v>
      </c>
      <c r="AF56" s="201" t="e">
        <f t="shared" ca="1" si="24"/>
        <v>#N/A</v>
      </c>
      <c r="AG56" s="200" t="e">
        <f t="shared" ca="1" si="25"/>
        <v>#N/A</v>
      </c>
      <c r="AH56" s="200" t="e">
        <f t="shared" ca="1" si="16"/>
        <v>#N/A</v>
      </c>
      <c r="AI56" s="202" t="e">
        <f t="shared" ca="1" si="17"/>
        <v>#N/A</v>
      </c>
      <c r="AJ56" s="200" t="e">
        <f t="shared" ca="1" si="18"/>
        <v>#N/A</v>
      </c>
      <c r="AK56" s="200" t="e">
        <f t="shared" ca="1" si="19"/>
        <v>#N/A</v>
      </c>
    </row>
    <row r="57" spans="1:37" ht="27" customHeight="1" x14ac:dyDescent="0.2">
      <c r="A57" s="51">
        <f>'OSNOVNA PLAČA'!A51</f>
        <v>42</v>
      </c>
      <c r="B57" s="158" t="str">
        <f t="shared" ca="1" si="20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4">
        <f ca="1">IF(LEN(B57)&gt;0,SUM('OBRAČUNANA OSNOVNA PLAČA'!K51:P51),"")</f>
        <v>0</v>
      </c>
      <c r="F57" s="55"/>
      <c r="G57" s="55"/>
      <c r="H57" s="55"/>
      <c r="I57" s="55"/>
      <c r="J57" s="55"/>
      <c r="K57" s="175">
        <f t="shared" si="4"/>
        <v>0</v>
      </c>
      <c r="L57" s="120">
        <f t="shared" ca="1" si="5"/>
        <v>0</v>
      </c>
      <c r="M57" s="120">
        <f t="shared" ca="1" si="6"/>
        <v>0</v>
      </c>
      <c r="N57" s="120">
        <f t="shared" ca="1" si="21"/>
        <v>0</v>
      </c>
      <c r="O57" s="120">
        <f t="shared" ca="1" si="8"/>
        <v>0</v>
      </c>
      <c r="P57" s="176">
        <f t="shared" ca="1" si="9"/>
        <v>0</v>
      </c>
      <c r="Q57" s="176">
        <f ca="1">IF(LEN(B57)&gt;0,'1-6'!Q57-'1-6'!P57,"")</f>
        <v>0</v>
      </c>
      <c r="R57" s="177"/>
      <c r="AA57" s="162">
        <f>ROW()</f>
        <v>57</v>
      </c>
      <c r="AB57" s="200" t="e">
        <f t="shared" ca="1" si="10"/>
        <v>#N/A</v>
      </c>
      <c r="AC57" s="200" t="e">
        <f t="shared" ca="1" si="11"/>
        <v>#N/A</v>
      </c>
      <c r="AD57" s="201" t="e">
        <f t="shared" ca="1" si="22"/>
        <v>#N/A</v>
      </c>
      <c r="AE57" s="200" t="e">
        <f t="shared" ca="1" si="23"/>
        <v>#N/A</v>
      </c>
      <c r="AF57" s="201" t="e">
        <f t="shared" ca="1" si="24"/>
        <v>#N/A</v>
      </c>
      <c r="AG57" s="200" t="e">
        <f t="shared" ca="1" si="25"/>
        <v>#N/A</v>
      </c>
      <c r="AH57" s="200" t="e">
        <f t="shared" ca="1" si="16"/>
        <v>#N/A</v>
      </c>
      <c r="AI57" s="202" t="e">
        <f t="shared" ca="1" si="17"/>
        <v>#N/A</v>
      </c>
      <c r="AJ57" s="200" t="e">
        <f t="shared" ca="1" si="18"/>
        <v>#N/A</v>
      </c>
      <c r="AK57" s="200" t="e">
        <f t="shared" ca="1" si="19"/>
        <v>#N/A</v>
      </c>
    </row>
    <row r="58" spans="1:37" ht="27" customHeight="1" x14ac:dyDescent="0.2">
      <c r="A58" s="51">
        <f>'OSNOVNA PLAČA'!A52</f>
        <v>43</v>
      </c>
      <c r="B58" s="158" t="str">
        <f t="shared" ca="1" si="20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4">
        <f ca="1">IF(LEN(B58)&gt;0,SUM('OBRAČUNANA OSNOVNA PLAČA'!K52:P52),"")</f>
        <v>0</v>
      </c>
      <c r="F58" s="55"/>
      <c r="G58" s="55"/>
      <c r="H58" s="55"/>
      <c r="I58" s="55"/>
      <c r="J58" s="55"/>
      <c r="K58" s="175">
        <f t="shared" si="4"/>
        <v>0</v>
      </c>
      <c r="L58" s="120">
        <f t="shared" ca="1" si="5"/>
        <v>0</v>
      </c>
      <c r="M58" s="120">
        <f t="shared" ca="1" si="6"/>
        <v>0</v>
      </c>
      <c r="N58" s="120">
        <f t="shared" ca="1" si="21"/>
        <v>0</v>
      </c>
      <c r="O58" s="120">
        <f t="shared" ca="1" si="8"/>
        <v>0</v>
      </c>
      <c r="P58" s="176">
        <f t="shared" ca="1" si="9"/>
        <v>0</v>
      </c>
      <c r="Q58" s="176">
        <f ca="1">IF(LEN(B58)&gt;0,'1-6'!Q58-'1-6'!P58,"")</f>
        <v>0</v>
      </c>
      <c r="R58" s="177"/>
      <c r="AA58" s="162">
        <f>ROW()</f>
        <v>58</v>
      </c>
      <c r="AB58" s="200" t="e">
        <f t="shared" ca="1" si="10"/>
        <v>#N/A</v>
      </c>
      <c r="AC58" s="200" t="e">
        <f t="shared" ca="1" si="11"/>
        <v>#N/A</v>
      </c>
      <c r="AD58" s="201" t="e">
        <f t="shared" ca="1" si="22"/>
        <v>#N/A</v>
      </c>
      <c r="AE58" s="200" t="e">
        <f t="shared" ca="1" si="23"/>
        <v>#N/A</v>
      </c>
      <c r="AF58" s="201" t="e">
        <f t="shared" ca="1" si="24"/>
        <v>#N/A</v>
      </c>
      <c r="AG58" s="200" t="e">
        <f t="shared" ca="1" si="25"/>
        <v>#N/A</v>
      </c>
      <c r="AH58" s="200" t="e">
        <f t="shared" ca="1" si="16"/>
        <v>#N/A</v>
      </c>
      <c r="AI58" s="202" t="e">
        <f t="shared" ca="1" si="17"/>
        <v>#N/A</v>
      </c>
      <c r="AJ58" s="200" t="e">
        <f t="shared" ca="1" si="18"/>
        <v>#N/A</v>
      </c>
      <c r="AK58" s="200" t="e">
        <f t="shared" ca="1" si="19"/>
        <v>#N/A</v>
      </c>
    </row>
    <row r="59" spans="1:37" ht="27" customHeight="1" x14ac:dyDescent="0.2">
      <c r="A59" s="51">
        <f>'OSNOVNA PLAČA'!A53</f>
        <v>44</v>
      </c>
      <c r="B59" s="158" t="str">
        <f t="shared" ca="1" si="20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4">
        <f ca="1">IF(LEN(B59)&gt;0,SUM('OBRAČUNANA OSNOVNA PLAČA'!K53:P53),"")</f>
        <v>0</v>
      </c>
      <c r="F59" s="55"/>
      <c r="G59" s="55"/>
      <c r="H59" s="55"/>
      <c r="I59" s="55"/>
      <c r="J59" s="55"/>
      <c r="K59" s="175">
        <f t="shared" si="4"/>
        <v>0</v>
      </c>
      <c r="L59" s="120">
        <f t="shared" ca="1" si="5"/>
        <v>0</v>
      </c>
      <c r="M59" s="120">
        <f t="shared" ca="1" si="6"/>
        <v>0</v>
      </c>
      <c r="N59" s="120">
        <f t="shared" ca="1" si="21"/>
        <v>0</v>
      </c>
      <c r="O59" s="120">
        <f t="shared" ca="1" si="8"/>
        <v>0</v>
      </c>
      <c r="P59" s="176">
        <f t="shared" ca="1" si="9"/>
        <v>0</v>
      </c>
      <c r="Q59" s="176">
        <f ca="1">IF(LEN(B59)&gt;0,'1-6'!Q59-'1-6'!P59,"")</f>
        <v>0</v>
      </c>
      <c r="R59" s="177"/>
      <c r="AA59" s="162">
        <f>ROW()</f>
        <v>59</v>
      </c>
      <c r="AB59" s="200" t="e">
        <f t="shared" ca="1" si="10"/>
        <v>#N/A</v>
      </c>
      <c r="AC59" s="200" t="e">
        <f t="shared" ca="1" si="11"/>
        <v>#N/A</v>
      </c>
      <c r="AD59" s="201" t="e">
        <f t="shared" ca="1" si="22"/>
        <v>#N/A</v>
      </c>
      <c r="AE59" s="200" t="e">
        <f t="shared" ca="1" si="23"/>
        <v>#N/A</v>
      </c>
      <c r="AF59" s="201" t="e">
        <f t="shared" ca="1" si="24"/>
        <v>#N/A</v>
      </c>
      <c r="AG59" s="200" t="e">
        <f t="shared" ca="1" si="25"/>
        <v>#N/A</v>
      </c>
      <c r="AH59" s="200" t="e">
        <f t="shared" ca="1" si="16"/>
        <v>#N/A</v>
      </c>
      <c r="AI59" s="202" t="e">
        <f t="shared" ca="1" si="17"/>
        <v>#N/A</v>
      </c>
      <c r="AJ59" s="200" t="e">
        <f t="shared" ca="1" si="18"/>
        <v>#N/A</v>
      </c>
      <c r="AK59" s="200" t="e">
        <f t="shared" ca="1" si="19"/>
        <v>#N/A</v>
      </c>
    </row>
    <row r="60" spans="1:37" ht="27" customHeight="1" x14ac:dyDescent="0.2">
      <c r="A60" s="51">
        <f>'OSNOVNA PLAČA'!A54</f>
        <v>45</v>
      </c>
      <c r="B60" s="158" t="str">
        <f t="shared" ca="1" si="20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4">
        <f ca="1">IF(LEN(B60)&gt;0,SUM('OBRAČUNANA OSNOVNA PLAČA'!K54:P54),"")</f>
        <v>0</v>
      </c>
      <c r="F60" s="55"/>
      <c r="G60" s="55"/>
      <c r="H60" s="55"/>
      <c r="I60" s="55"/>
      <c r="J60" s="55"/>
      <c r="K60" s="175">
        <f t="shared" si="4"/>
        <v>0</v>
      </c>
      <c r="L60" s="120">
        <f t="shared" ca="1" si="5"/>
        <v>0</v>
      </c>
      <c r="M60" s="120">
        <f t="shared" ca="1" si="6"/>
        <v>0</v>
      </c>
      <c r="N60" s="120">
        <f t="shared" ca="1" si="21"/>
        <v>0</v>
      </c>
      <c r="O60" s="120">
        <f t="shared" ca="1" si="8"/>
        <v>0</v>
      </c>
      <c r="P60" s="176">
        <f t="shared" ca="1" si="9"/>
        <v>0</v>
      </c>
      <c r="Q60" s="176">
        <f ca="1">IF(LEN(B60)&gt;0,'1-6'!Q60-'1-6'!P60,"")</f>
        <v>0</v>
      </c>
      <c r="R60" s="177"/>
      <c r="AA60" s="162">
        <f>ROW()</f>
        <v>60</v>
      </c>
      <c r="AB60" s="200" t="e">
        <f t="shared" ca="1" si="10"/>
        <v>#N/A</v>
      </c>
      <c r="AC60" s="200" t="e">
        <f t="shared" ca="1" si="11"/>
        <v>#N/A</v>
      </c>
      <c r="AD60" s="201" t="e">
        <f t="shared" ca="1" si="22"/>
        <v>#N/A</v>
      </c>
      <c r="AE60" s="200" t="e">
        <f t="shared" ca="1" si="23"/>
        <v>#N/A</v>
      </c>
      <c r="AF60" s="201" t="e">
        <f t="shared" ca="1" si="24"/>
        <v>#N/A</v>
      </c>
      <c r="AG60" s="200" t="e">
        <f t="shared" ca="1" si="25"/>
        <v>#N/A</v>
      </c>
      <c r="AH60" s="200" t="e">
        <f t="shared" ca="1" si="16"/>
        <v>#N/A</v>
      </c>
      <c r="AI60" s="202" t="e">
        <f t="shared" ca="1" si="17"/>
        <v>#N/A</v>
      </c>
      <c r="AJ60" s="200" t="e">
        <f t="shared" ca="1" si="18"/>
        <v>#N/A</v>
      </c>
      <c r="AK60" s="200" t="e">
        <f t="shared" ca="1" si="19"/>
        <v>#N/A</v>
      </c>
    </row>
    <row r="61" spans="1:37" ht="27" customHeight="1" x14ac:dyDescent="0.2">
      <c r="A61" s="51">
        <f>'OSNOVNA PLAČA'!A55</f>
        <v>46</v>
      </c>
      <c r="B61" s="158" t="str">
        <f t="shared" ca="1" si="20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4">
        <f ca="1">IF(LEN(B61)&gt;0,SUM('OBRAČUNANA OSNOVNA PLAČA'!K55:P55),"")</f>
        <v>0</v>
      </c>
      <c r="F61" s="55"/>
      <c r="G61" s="55"/>
      <c r="H61" s="55"/>
      <c r="I61" s="55"/>
      <c r="J61" s="55"/>
      <c r="K61" s="175">
        <f t="shared" si="4"/>
        <v>0</v>
      </c>
      <c r="L61" s="120">
        <f t="shared" ca="1" si="5"/>
        <v>0</v>
      </c>
      <c r="M61" s="120">
        <f t="shared" ca="1" si="6"/>
        <v>0</v>
      </c>
      <c r="N61" s="120">
        <f t="shared" ca="1" si="21"/>
        <v>0</v>
      </c>
      <c r="O61" s="120">
        <f t="shared" ca="1" si="8"/>
        <v>0</v>
      </c>
      <c r="P61" s="176">
        <f t="shared" ca="1" si="9"/>
        <v>0</v>
      </c>
      <c r="Q61" s="176">
        <f ca="1">IF(LEN(B61)&gt;0,'1-6'!Q61-'1-6'!P61,"")</f>
        <v>0</v>
      </c>
      <c r="R61" s="177"/>
      <c r="AA61" s="162">
        <f>ROW()</f>
        <v>61</v>
      </c>
      <c r="AB61" s="200" t="e">
        <f t="shared" ca="1" si="10"/>
        <v>#N/A</v>
      </c>
      <c r="AC61" s="200" t="e">
        <f t="shared" ca="1" si="11"/>
        <v>#N/A</v>
      </c>
      <c r="AD61" s="201" t="e">
        <f t="shared" ca="1" si="22"/>
        <v>#N/A</v>
      </c>
      <c r="AE61" s="200" t="e">
        <f t="shared" ca="1" si="23"/>
        <v>#N/A</v>
      </c>
      <c r="AF61" s="201" t="e">
        <f t="shared" ca="1" si="24"/>
        <v>#N/A</v>
      </c>
      <c r="AG61" s="200" t="e">
        <f t="shared" ca="1" si="25"/>
        <v>#N/A</v>
      </c>
      <c r="AH61" s="200" t="e">
        <f t="shared" ca="1" si="16"/>
        <v>#N/A</v>
      </c>
      <c r="AI61" s="202" t="e">
        <f t="shared" ca="1" si="17"/>
        <v>#N/A</v>
      </c>
      <c r="AJ61" s="200" t="e">
        <f t="shared" ca="1" si="18"/>
        <v>#N/A</v>
      </c>
      <c r="AK61" s="200" t="e">
        <f t="shared" ca="1" si="19"/>
        <v>#N/A</v>
      </c>
    </row>
    <row r="62" spans="1:37" ht="27" customHeight="1" x14ac:dyDescent="0.2">
      <c r="A62" s="51">
        <f>'OSNOVNA PLAČA'!A56</f>
        <v>47</v>
      </c>
      <c r="B62" s="158" t="str">
        <f t="shared" ca="1" si="20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4">
        <f ca="1">IF(LEN(B62)&gt;0,SUM('OBRAČUNANA OSNOVNA PLAČA'!K56:P56),"")</f>
        <v>0</v>
      </c>
      <c r="F62" s="55"/>
      <c r="G62" s="55"/>
      <c r="H62" s="55"/>
      <c r="I62" s="55"/>
      <c r="J62" s="55"/>
      <c r="K62" s="175">
        <f t="shared" si="4"/>
        <v>0</v>
      </c>
      <c r="L62" s="120">
        <f t="shared" ca="1" si="5"/>
        <v>0</v>
      </c>
      <c r="M62" s="120">
        <f t="shared" ca="1" si="6"/>
        <v>0</v>
      </c>
      <c r="N62" s="120">
        <f t="shared" ca="1" si="21"/>
        <v>0</v>
      </c>
      <c r="O62" s="120">
        <f t="shared" ca="1" si="8"/>
        <v>0</v>
      </c>
      <c r="P62" s="176">
        <f t="shared" ca="1" si="9"/>
        <v>0</v>
      </c>
      <c r="Q62" s="176">
        <f ca="1">IF(LEN(B62)&gt;0,'1-6'!Q62-'1-6'!P62,"")</f>
        <v>0</v>
      </c>
      <c r="R62" s="177"/>
      <c r="AA62" s="162">
        <f>ROW()</f>
        <v>62</v>
      </c>
      <c r="AB62" s="200" t="e">
        <f t="shared" ca="1" si="10"/>
        <v>#N/A</v>
      </c>
      <c r="AC62" s="200" t="e">
        <f t="shared" ca="1" si="11"/>
        <v>#N/A</v>
      </c>
      <c r="AD62" s="201" t="e">
        <f t="shared" ca="1" si="22"/>
        <v>#N/A</v>
      </c>
      <c r="AE62" s="200" t="e">
        <f t="shared" ca="1" si="23"/>
        <v>#N/A</v>
      </c>
      <c r="AF62" s="201" t="e">
        <f t="shared" ca="1" si="24"/>
        <v>#N/A</v>
      </c>
      <c r="AG62" s="200" t="e">
        <f t="shared" ca="1" si="25"/>
        <v>#N/A</v>
      </c>
      <c r="AH62" s="200" t="e">
        <f t="shared" ca="1" si="16"/>
        <v>#N/A</v>
      </c>
      <c r="AI62" s="202" t="e">
        <f t="shared" ca="1" si="17"/>
        <v>#N/A</v>
      </c>
      <c r="AJ62" s="200" t="e">
        <f t="shared" ca="1" si="18"/>
        <v>#N/A</v>
      </c>
      <c r="AK62" s="200" t="e">
        <f t="shared" ca="1" si="19"/>
        <v>#N/A</v>
      </c>
    </row>
    <row r="63" spans="1:37" ht="27" customHeight="1" x14ac:dyDescent="0.2">
      <c r="A63" s="51">
        <f>'OSNOVNA PLAČA'!A57</f>
        <v>48</v>
      </c>
      <c r="B63" s="158" t="str">
        <f t="shared" ca="1" si="20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4">
        <f ca="1">IF(LEN(B63)&gt;0,SUM('OBRAČUNANA OSNOVNA PLAČA'!K57:P57),"")</f>
        <v>0</v>
      </c>
      <c r="F63" s="55"/>
      <c r="G63" s="55"/>
      <c r="H63" s="55"/>
      <c r="I63" s="55"/>
      <c r="J63" s="55"/>
      <c r="K63" s="175">
        <f t="shared" si="4"/>
        <v>0</v>
      </c>
      <c r="L63" s="120">
        <f t="shared" ca="1" si="5"/>
        <v>0</v>
      </c>
      <c r="M63" s="120">
        <f t="shared" ca="1" si="6"/>
        <v>0</v>
      </c>
      <c r="N63" s="120">
        <f t="shared" ca="1" si="21"/>
        <v>0</v>
      </c>
      <c r="O63" s="120">
        <f t="shared" ca="1" si="8"/>
        <v>0</v>
      </c>
      <c r="P63" s="176">
        <f t="shared" ca="1" si="9"/>
        <v>0</v>
      </c>
      <c r="Q63" s="176">
        <f ca="1">IF(LEN(B63)&gt;0,'1-6'!Q63-'1-6'!P63,"")</f>
        <v>0</v>
      </c>
      <c r="R63" s="177"/>
      <c r="AA63" s="162">
        <f>ROW()</f>
        <v>63</v>
      </c>
      <c r="AB63" s="200" t="e">
        <f t="shared" ca="1" si="10"/>
        <v>#N/A</v>
      </c>
      <c r="AC63" s="200" t="e">
        <f t="shared" ca="1" si="11"/>
        <v>#N/A</v>
      </c>
      <c r="AD63" s="201" t="e">
        <f t="shared" ca="1" si="22"/>
        <v>#N/A</v>
      </c>
      <c r="AE63" s="200" t="e">
        <f t="shared" ca="1" si="23"/>
        <v>#N/A</v>
      </c>
      <c r="AF63" s="201" t="e">
        <f t="shared" ca="1" si="24"/>
        <v>#N/A</v>
      </c>
      <c r="AG63" s="200" t="e">
        <f t="shared" ca="1" si="25"/>
        <v>#N/A</v>
      </c>
      <c r="AH63" s="200" t="e">
        <f t="shared" ca="1" si="16"/>
        <v>#N/A</v>
      </c>
      <c r="AI63" s="202" t="e">
        <f t="shared" ca="1" si="17"/>
        <v>#N/A</v>
      </c>
      <c r="AJ63" s="200" t="e">
        <f t="shared" ca="1" si="18"/>
        <v>#N/A</v>
      </c>
      <c r="AK63" s="200" t="e">
        <f t="shared" ca="1" si="19"/>
        <v>#N/A</v>
      </c>
    </row>
    <row r="64" spans="1:37" ht="27" customHeight="1" x14ac:dyDescent="0.2">
      <c r="A64" s="51">
        <f>'OSNOVNA PLAČA'!A58</f>
        <v>49</v>
      </c>
      <c r="B64" s="158" t="str">
        <f t="shared" ca="1" si="20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4">
        <f ca="1">IF(LEN(B64)&gt;0,SUM('OBRAČUNANA OSNOVNA PLAČA'!K58:P58),"")</f>
        <v>0</v>
      </c>
      <c r="F64" s="55"/>
      <c r="G64" s="55"/>
      <c r="H64" s="55"/>
      <c r="I64" s="55"/>
      <c r="J64" s="55"/>
      <c r="K64" s="175">
        <f t="shared" si="4"/>
        <v>0</v>
      </c>
      <c r="L64" s="120">
        <f t="shared" ca="1" si="5"/>
        <v>0</v>
      </c>
      <c r="M64" s="120">
        <f t="shared" ca="1" si="6"/>
        <v>0</v>
      </c>
      <c r="N64" s="120">
        <f t="shared" ca="1" si="21"/>
        <v>0</v>
      </c>
      <c r="O64" s="120">
        <f t="shared" ca="1" si="8"/>
        <v>0</v>
      </c>
      <c r="P64" s="176">
        <f t="shared" ca="1" si="9"/>
        <v>0</v>
      </c>
      <c r="Q64" s="176">
        <f ca="1">IF(LEN(B64)&gt;0,'1-6'!Q64-'1-6'!P64,"")</f>
        <v>0</v>
      </c>
      <c r="R64" s="177"/>
      <c r="AA64" s="162">
        <f>ROW()</f>
        <v>64</v>
      </c>
      <c r="AB64" s="200" t="e">
        <f t="shared" ca="1" si="10"/>
        <v>#N/A</v>
      </c>
      <c r="AC64" s="200" t="e">
        <f t="shared" ca="1" si="11"/>
        <v>#N/A</v>
      </c>
      <c r="AD64" s="201" t="e">
        <f t="shared" ca="1" si="22"/>
        <v>#N/A</v>
      </c>
      <c r="AE64" s="200" t="e">
        <f t="shared" ca="1" si="23"/>
        <v>#N/A</v>
      </c>
      <c r="AF64" s="201" t="e">
        <f t="shared" ca="1" si="24"/>
        <v>#N/A</v>
      </c>
      <c r="AG64" s="200" t="e">
        <f t="shared" ca="1" si="25"/>
        <v>#N/A</v>
      </c>
      <c r="AH64" s="200" t="e">
        <f t="shared" ca="1" si="16"/>
        <v>#N/A</v>
      </c>
      <c r="AI64" s="202" t="e">
        <f t="shared" ca="1" si="17"/>
        <v>#N/A</v>
      </c>
      <c r="AJ64" s="200" t="e">
        <f t="shared" ca="1" si="18"/>
        <v>#N/A</v>
      </c>
      <c r="AK64" s="200" t="e">
        <f t="shared" ca="1" si="19"/>
        <v>#N/A</v>
      </c>
    </row>
    <row r="65" spans="1:43" ht="27" customHeight="1" x14ac:dyDescent="0.2">
      <c r="A65" s="51">
        <f>'OSNOVNA PLAČA'!A59</f>
        <v>50</v>
      </c>
      <c r="B65" s="158" t="str">
        <f t="shared" ca="1" si="20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4">
        <f ca="1">IF(LEN(B65)&gt;0,SUM('OBRAČUNANA OSNOVNA PLAČA'!K59:P59),"")</f>
        <v>0</v>
      </c>
      <c r="F65" s="55"/>
      <c r="G65" s="55"/>
      <c r="H65" s="55"/>
      <c r="I65" s="55"/>
      <c r="J65" s="55"/>
      <c r="K65" s="175">
        <f t="shared" si="4"/>
        <v>0</v>
      </c>
      <c r="L65" s="120">
        <f t="shared" ca="1" si="5"/>
        <v>0</v>
      </c>
      <c r="M65" s="120">
        <f t="shared" ca="1" si="6"/>
        <v>0</v>
      </c>
      <c r="N65" s="120">
        <f t="shared" ca="1" si="21"/>
        <v>0</v>
      </c>
      <c r="O65" s="120">
        <f t="shared" ca="1" si="8"/>
        <v>0</v>
      </c>
      <c r="P65" s="176">
        <f t="shared" ca="1" si="9"/>
        <v>0</v>
      </c>
      <c r="Q65" s="176">
        <f ca="1">IF(LEN(B65)&gt;0,'1-6'!Q65-'1-6'!P65,"")</f>
        <v>0</v>
      </c>
      <c r="R65" s="177"/>
      <c r="AA65" s="162">
        <f>ROW()</f>
        <v>65</v>
      </c>
      <c r="AB65" s="200" t="e">
        <f t="shared" ca="1" si="10"/>
        <v>#N/A</v>
      </c>
      <c r="AC65" s="200" t="e">
        <f t="shared" ca="1" si="11"/>
        <v>#N/A</v>
      </c>
      <c r="AD65" s="201" t="e">
        <f t="shared" ca="1" si="22"/>
        <v>#N/A</v>
      </c>
      <c r="AE65" s="200" t="e">
        <f t="shared" ca="1" si="23"/>
        <v>#N/A</v>
      </c>
      <c r="AF65" s="201" t="e">
        <f t="shared" ca="1" si="24"/>
        <v>#N/A</v>
      </c>
      <c r="AG65" s="200" t="e">
        <f t="shared" ca="1" si="25"/>
        <v>#N/A</v>
      </c>
      <c r="AH65" s="200" t="e">
        <f t="shared" ca="1" si="16"/>
        <v>#N/A</v>
      </c>
      <c r="AI65" s="202" t="e">
        <f t="shared" ca="1" si="17"/>
        <v>#N/A</v>
      </c>
      <c r="AJ65" s="200" t="e">
        <f t="shared" ca="1" si="18"/>
        <v>#N/A</v>
      </c>
      <c r="AK65" s="200" t="e">
        <f t="shared" ca="1" si="19"/>
        <v>#N/A</v>
      </c>
    </row>
    <row r="66" spans="1:43" ht="26.25" customHeight="1" thickBot="1" x14ac:dyDescent="0.25">
      <c r="A66" s="32"/>
      <c r="B66" s="109" t="s">
        <v>36</v>
      </c>
      <c r="C66" s="266"/>
      <c r="D66" s="267"/>
      <c r="E66" s="110">
        <f>SUM('OSNOVNA PLAČA'!L60:Q60)</f>
        <v>39400</v>
      </c>
      <c r="F66" s="178"/>
      <c r="G66" s="178"/>
      <c r="K66" s="32"/>
      <c r="L66" s="41"/>
      <c r="M66" s="41"/>
      <c r="N66" s="121" t="s">
        <v>196</v>
      </c>
      <c r="O66" s="122">
        <f ca="1">SUM(O16:O65)</f>
        <v>788</v>
      </c>
      <c r="P66" s="123" t="s">
        <v>82</v>
      </c>
      <c r="Q66" s="124">
        <f ca="1">SUM(P16:P65)</f>
        <v>788</v>
      </c>
      <c r="R66" s="179"/>
      <c r="AA66" s="203">
        <f>ROW()</f>
        <v>66</v>
      </c>
      <c r="AB66" s="204" t="e">
        <f ca="1">SUM(AB16:AB65)</f>
        <v>#N/A</v>
      </c>
      <c r="AC66" s="204" t="e">
        <f ca="1">SUM(AC16:AC65)</f>
        <v>#N/A</v>
      </c>
      <c r="AD66" s="205" t="str">
        <f>+N66</f>
        <v>Izračunana masa</v>
      </c>
      <c r="AE66" s="205" t="e">
        <f ca="1">SUM(AE16:AE65)</f>
        <v>#N/A</v>
      </c>
      <c r="AF66" s="129"/>
      <c r="AG66" s="206" t="str">
        <f>+P66</f>
        <v>Izplačana masa</v>
      </c>
      <c r="AH66" s="204" t="e">
        <f ca="1">SUM(AH16:AH65)</f>
        <v>#N/A</v>
      </c>
      <c r="AK66" s="200" t="e">
        <f ca="1">SUM(AK16:AK65)</f>
        <v>#N/A</v>
      </c>
      <c r="AL66" s="354" t="e">
        <f>+#REF!</f>
        <v>#REF!</v>
      </c>
      <c r="AM66" s="355"/>
      <c r="AN66" s="355"/>
      <c r="AO66" s="355"/>
      <c r="AP66" s="355"/>
      <c r="AQ66" s="356"/>
    </row>
    <row r="67" spans="1:43" ht="42" customHeight="1" thickBot="1" x14ac:dyDescent="0.25">
      <c r="A67" s="32"/>
      <c r="B67" s="111" t="s">
        <v>45</v>
      </c>
      <c r="C67" s="159"/>
      <c r="D67" s="112">
        <v>0.02</v>
      </c>
      <c r="E67" s="113">
        <f>0.02*E66+'1-6'!Q67</f>
        <v>788</v>
      </c>
      <c r="J67" s="180"/>
      <c r="K67" s="32"/>
      <c r="L67" s="41"/>
      <c r="M67" s="41"/>
      <c r="N67" s="125" t="s">
        <v>79</v>
      </c>
      <c r="O67" s="126">
        <f ca="1">IF(SUM(M16:M65)=0,0,E67/SUM(M16:M65))</f>
        <v>7.7254901960784314E-2</v>
      </c>
      <c r="P67" s="127" t="s">
        <v>83</v>
      </c>
      <c r="Q67" s="128">
        <f ca="1">E67-Q66</f>
        <v>0</v>
      </c>
      <c r="R67" s="32"/>
      <c r="S67" s="207" t="str">
        <f ca="1">IF(Q67=0,"","Potrebno je popraviti ocene oz.  oceniti  dodatne javne uslužbence z nadpovprečnimi ocenami, da se lahko razpoložljiv znesek za RDU v celoti porazdeli")</f>
        <v/>
      </c>
      <c r="AA67" s="203">
        <f>ROW()</f>
        <v>67</v>
      </c>
      <c r="AB67" s="208" t="str">
        <f>+P67</f>
        <v>Ostanek</v>
      </c>
      <c r="AC67" s="209" t="e">
        <f ca="1">IF($AN$3=1,0,INDIRECT( "'" &amp; $AN$2 &amp; "'!Q" &amp; TEXT($AA67,0)))</f>
        <v>#N/A</v>
      </c>
      <c r="AD67" s="205" t="str">
        <f>+N67</f>
        <v>Kor. faktor (KF)</v>
      </c>
      <c r="AE67" s="210" t="e">
        <f ca="1">IF(AE66=0,0,(AC67+AK67)/AE66)</f>
        <v>#N/A</v>
      </c>
      <c r="AF67" s="129"/>
      <c r="AG67" s="211" t="str">
        <f>+AB67</f>
        <v>Ostanek</v>
      </c>
      <c r="AH67" s="209" t="e">
        <f ca="1">+E67-AH66+AC67</f>
        <v>#N/A</v>
      </c>
      <c r="AK67" s="200" t="e">
        <f ca="1">+AL67*AK66</f>
        <v>#N/A</v>
      </c>
      <c r="AL67" s="212">
        <f>+D67</f>
        <v>0.02</v>
      </c>
      <c r="AM67" s="354" t="e">
        <f>+#REF!</f>
        <v>#REF!</v>
      </c>
      <c r="AN67" s="355"/>
      <c r="AO67" s="355"/>
      <c r="AP67" s="355"/>
      <c r="AQ67" s="356"/>
    </row>
    <row r="68" spans="1:43" x14ac:dyDescent="0.2">
      <c r="A68" s="32"/>
      <c r="B68" s="32"/>
      <c r="C68" s="32"/>
      <c r="D68" s="32"/>
      <c r="E68" s="41"/>
      <c r="K68" s="181"/>
      <c r="L68" s="41"/>
      <c r="M68" s="41"/>
      <c r="N68" s="41"/>
      <c r="O68" s="41"/>
      <c r="P68" s="41"/>
      <c r="Q68" s="41"/>
      <c r="S68" s="181"/>
    </row>
    <row r="69" spans="1:43" ht="13.5" thickBot="1" x14ac:dyDescent="0.25">
      <c r="K69" s="32"/>
      <c r="L69" s="41"/>
      <c r="M69" s="41"/>
      <c r="N69" s="41"/>
      <c r="O69" s="41"/>
      <c r="P69" s="41"/>
      <c r="Q69" s="41"/>
    </row>
    <row r="70" spans="1:43" ht="12.75" customHeight="1" x14ac:dyDescent="0.2">
      <c r="B70" s="271" t="s">
        <v>30</v>
      </c>
      <c r="C70" s="272"/>
      <c r="D70" s="102"/>
      <c r="E70" s="275" t="s">
        <v>29</v>
      </c>
      <c r="F70" s="276"/>
      <c r="G70" s="276"/>
      <c r="H70" s="276"/>
      <c r="I70" s="276"/>
      <c r="J70" s="277"/>
      <c r="K70" s="129"/>
      <c r="L70" s="130" t="s">
        <v>21</v>
      </c>
      <c r="M70" s="213"/>
      <c r="N70" s="131"/>
      <c r="O70" s="278" t="s">
        <v>84</v>
      </c>
      <c r="P70" s="279"/>
      <c r="Q70" s="280"/>
    </row>
    <row r="71" spans="1:43" x14ac:dyDescent="0.2">
      <c r="B71" s="273"/>
      <c r="C71" s="274"/>
      <c r="D71" s="102"/>
      <c r="E71" s="103" t="s">
        <v>25</v>
      </c>
      <c r="F71" s="183"/>
      <c r="G71" s="183"/>
      <c r="H71" s="183"/>
      <c r="I71" s="183"/>
      <c r="J71" s="184"/>
      <c r="K71" s="129"/>
      <c r="L71" s="132">
        <v>0</v>
      </c>
      <c r="M71" s="182"/>
      <c r="N71" s="131"/>
      <c r="O71" s="281"/>
      <c r="P71" s="282"/>
      <c r="Q71" s="283"/>
    </row>
    <row r="72" spans="1:43" ht="13.5" thickBot="1" x14ac:dyDescent="0.25">
      <c r="B72" s="104" t="s">
        <v>47</v>
      </c>
      <c r="C72" s="105">
        <v>2</v>
      </c>
      <c r="D72" s="102"/>
      <c r="E72" s="103" t="s">
        <v>24</v>
      </c>
      <c r="F72" s="183"/>
      <c r="G72" s="183"/>
      <c r="H72" s="183"/>
      <c r="I72" s="183"/>
      <c r="J72" s="184"/>
      <c r="K72" s="129"/>
      <c r="L72" s="133">
        <v>1</v>
      </c>
      <c r="M72" s="182"/>
      <c r="N72" s="131"/>
      <c r="O72" s="185" t="s">
        <v>81</v>
      </c>
      <c r="P72" s="186" t="s">
        <v>89</v>
      </c>
      <c r="Q72" s="187">
        <v>5</v>
      </c>
    </row>
    <row r="73" spans="1:43" x14ac:dyDescent="0.2">
      <c r="B73" s="75"/>
      <c r="C73" s="188"/>
      <c r="D73" s="102"/>
      <c r="E73" s="103" t="s">
        <v>26</v>
      </c>
      <c r="F73" s="183"/>
      <c r="G73" s="183"/>
      <c r="H73" s="183"/>
      <c r="I73" s="183"/>
      <c r="J73" s="184"/>
      <c r="K73" s="129"/>
      <c r="L73" s="31"/>
      <c r="M73" s="31"/>
      <c r="N73" s="134"/>
      <c r="O73" s="131"/>
      <c r="P73" s="131"/>
      <c r="Q73" s="131"/>
    </row>
    <row r="74" spans="1:43" x14ac:dyDescent="0.2">
      <c r="B74" s="102"/>
      <c r="C74" s="102"/>
      <c r="D74" s="102"/>
      <c r="E74" s="103" t="s">
        <v>27</v>
      </c>
      <c r="F74" s="183"/>
      <c r="G74" s="183"/>
      <c r="H74" s="183"/>
      <c r="I74" s="183"/>
      <c r="J74" s="184"/>
      <c r="K74" s="129"/>
      <c r="L74" s="131"/>
      <c r="M74" s="131"/>
      <c r="N74" s="131"/>
      <c r="O74" s="131"/>
      <c r="P74" s="131"/>
      <c r="Q74" s="131"/>
    </row>
    <row r="75" spans="1:43" ht="13.5" thickBot="1" x14ac:dyDescent="0.25">
      <c r="B75" s="102"/>
      <c r="C75" s="102"/>
      <c r="D75" s="102"/>
      <c r="E75" s="106" t="s">
        <v>28</v>
      </c>
      <c r="F75" s="189"/>
      <c r="G75" s="189"/>
      <c r="H75" s="189"/>
      <c r="I75" s="189"/>
      <c r="J75" s="190"/>
      <c r="K75" s="129"/>
      <c r="L75" s="131"/>
      <c r="M75" s="131"/>
      <c r="N75" s="131"/>
      <c r="O75" s="131"/>
      <c r="P75" s="135"/>
      <c r="Q75" s="131"/>
    </row>
    <row r="76" spans="1:43" x14ac:dyDescent="0.2">
      <c r="J76" s="9"/>
    </row>
  </sheetData>
  <sheetProtection algorithmName="SHA-512" hashValue="6bGf1ixSYvt8yTESDEwzrf24qDzEHh1ciUtkDumSXyMk4/HrxPjdxO4GFPyNUXtjTHnzB/vROPb60PmO1Jxu/Q==" saltValue="cLB1i9XIUfSDSL525vE8PQ==" spinCount="100000" sheet="1" objects="1" scenarios="1"/>
  <mergeCells count="49"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C66:D66"/>
    <mergeCell ref="AL66:AQ66"/>
    <mergeCell ref="AM67:AQ67"/>
    <mergeCell ref="B70:C71"/>
    <mergeCell ref="E70:J70"/>
    <mergeCell ref="O70:Q71"/>
  </mergeCells>
  <dataValidations count="1">
    <dataValidation type="list" allowBlank="1" showInputMessage="1" showErrorMessage="1" sqref="F16:J65" xr:uid="{4ED032F6-982E-4EB0-A925-C21F37B07F56}">
      <formula1>$L$71:$L$72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F678-3ACA-4D9E-B83A-E55036406E96}">
  <dimension ref="A1:AD1016"/>
  <sheetViews>
    <sheetView showGridLines="0" showRowColHeaders="0" workbookViewId="0">
      <selection activeCell="K2" sqref="K2"/>
    </sheetView>
  </sheetViews>
  <sheetFormatPr defaultRowHeight="12.75" x14ac:dyDescent="0.2"/>
  <cols>
    <col min="1" max="1" width="3.140625" customWidth="1"/>
    <col min="2" max="2" width="12.5703125" customWidth="1"/>
    <col min="4" max="4" width="13.140625" customWidth="1"/>
    <col min="5" max="5" width="14" customWidth="1"/>
    <col min="6" max="6" width="15.7109375" customWidth="1"/>
    <col min="7" max="7" width="10.7109375" bestFit="1" customWidth="1"/>
    <col min="8" max="8" width="18" customWidth="1"/>
    <col min="9" max="9" width="20.85546875" customWidth="1"/>
    <col min="21" max="21" width="8.5703125" customWidth="1"/>
    <col min="22" max="22" width="12" hidden="1" customWidth="1"/>
    <col min="23" max="23" width="8.42578125" hidden="1" customWidth="1"/>
    <col min="24" max="24" width="0.42578125" hidden="1" customWidth="1"/>
    <col min="25" max="25" width="13.140625" hidden="1" customWidth="1"/>
    <col min="26" max="26" width="0.42578125" hidden="1" customWidth="1"/>
    <col min="27" max="30" width="18.42578125" hidden="1" customWidth="1"/>
    <col min="31" max="31" width="18.42578125" customWidth="1"/>
  </cols>
  <sheetData>
    <row r="1" spans="1:30" s="9" customFormat="1" ht="51.75" customHeight="1" x14ac:dyDescent="0.25">
      <c r="A1" s="214"/>
      <c r="B1" s="395" t="str">
        <f>"LETNO OBVESTILO
O OCENJEVANJU JAVNE/GA  USLUŽBENKE/CA
ZA DOLOČITEV DELA PLAČE ZA REDNO DELOVNO USPEŠNOST ZA LETO " &amp; 'OSNOVNA PLAČA'!D5</f>
        <v>LETNO OBVESTILO
O OCENJEVANJU JAVNE/GA  USLUŽBENKE/CA
ZA DOLOČITEV DELA PLAČE ZA REDNO DELOVNO USPEŠNOST ZA LETO 2024</v>
      </c>
      <c r="C1" s="395"/>
      <c r="D1" s="395"/>
      <c r="E1" s="395"/>
      <c r="F1" s="395"/>
      <c r="G1" s="395"/>
      <c r="H1" s="395"/>
      <c r="I1" s="395"/>
      <c r="J1" s="31"/>
    </row>
    <row r="2" spans="1:30" s="9" customFormat="1" ht="13.5" thickBot="1" x14ac:dyDescent="0.25">
      <c r="A2" s="214"/>
      <c r="B2" s="214"/>
      <c r="C2" s="214"/>
      <c r="D2" s="214"/>
      <c r="E2" s="214"/>
      <c r="F2" s="214"/>
      <c r="G2" s="214"/>
      <c r="H2" s="214"/>
      <c r="I2" s="214"/>
      <c r="J2" s="31"/>
    </row>
    <row r="3" spans="1:30" s="9" customFormat="1" ht="53.25" customHeight="1" x14ac:dyDescent="0.2">
      <c r="A3" s="214"/>
      <c r="B3" s="396" t="s">
        <v>2</v>
      </c>
      <c r="C3" s="397"/>
      <c r="D3" s="397"/>
      <c r="E3" s="397"/>
      <c r="F3" s="400" t="s">
        <v>11</v>
      </c>
      <c r="G3" s="400" t="s">
        <v>12</v>
      </c>
      <c r="H3" s="240" t="str">
        <f>"OSNOVNA PLAČA 
december "&amp;'OSNOVNA PLAČA'!D5-1&amp;
" 
(2. odst. 28. člena KPJS)"</f>
        <v>OSNOVNA PLAČA 
december 2023 
(2. odst. 28. člena KPJS)</v>
      </c>
      <c r="I3" s="241" t="str">
        <f>"Skupno izplačilo redne delovne uspešnosti za leto " &amp; 'OSNOVNA PLAČA'!D5</f>
        <v>Skupno izplačilo redne delovne uspešnosti za leto 2024</v>
      </c>
      <c r="J3" s="31"/>
    </row>
    <row r="4" spans="1:30" s="9" customFormat="1" ht="38.25" customHeight="1" thickBot="1" x14ac:dyDescent="0.25">
      <c r="A4" s="214"/>
      <c r="B4" s="398"/>
      <c r="C4" s="399"/>
      <c r="D4" s="399"/>
      <c r="E4" s="399"/>
      <c r="F4" s="401"/>
      <c r="G4" s="401"/>
      <c r="H4" s="215" t="s">
        <v>78</v>
      </c>
      <c r="I4" s="216" t="str">
        <f>+H4</f>
        <v>€</v>
      </c>
      <c r="J4" s="31"/>
    </row>
    <row r="5" spans="1:30" ht="5.25" hidden="1" customHeight="1" thickBot="1" x14ac:dyDescent="0.25">
      <c r="B5" s="217"/>
      <c r="C5" s="218"/>
      <c r="D5" s="218"/>
      <c r="E5" s="218"/>
      <c r="F5" s="219"/>
      <c r="G5" s="220"/>
      <c r="H5" s="220"/>
      <c r="I5" s="220"/>
    </row>
    <row r="6" spans="1:30" ht="26.25" thickBot="1" x14ac:dyDescent="0.25">
      <c r="B6" s="221" t="s">
        <v>197</v>
      </c>
      <c r="C6" s="402" t="s">
        <v>204</v>
      </c>
      <c r="D6" s="403"/>
      <c r="E6" s="404"/>
      <c r="F6" s="222" t="str">
        <f>VLOOKUP(VALUE(LEFT($C$6,4)),'OSNOVNA PLAČA'!A10:E59,3,FALSE)</f>
        <v>V</v>
      </c>
      <c r="G6" s="223">
        <f>VLOOKUP(VALUE(LEFT($C$6,4)),'OSNOVNA PLAČA'!A10:E59,4,FALSE)</f>
        <v>20</v>
      </c>
      <c r="H6" s="224">
        <f>VLOOKUP(VALUE(LEFT($C$6,4)),'OSNOVNA PLAČA'!A10:E59,5,FALSE)</f>
        <v>1000</v>
      </c>
      <c r="I6" s="224">
        <f ca="1">SUM(I12:I14)</f>
        <v>485.2</v>
      </c>
    </row>
    <row r="8" spans="1:30" ht="13.5" thickBot="1" x14ac:dyDescent="0.25"/>
    <row r="9" spans="1:30" ht="20.25" customHeight="1" x14ac:dyDescent="0.2">
      <c r="B9" s="384" t="s">
        <v>48</v>
      </c>
      <c r="C9" s="387" t="s">
        <v>49</v>
      </c>
      <c r="D9" s="387"/>
      <c r="E9" s="387"/>
      <c r="F9" s="387"/>
      <c r="G9" s="387"/>
      <c r="H9" s="388" t="s">
        <v>50</v>
      </c>
      <c r="I9" s="391" t="s">
        <v>51</v>
      </c>
    </row>
    <row r="10" spans="1:30" ht="38.25" customHeight="1" x14ac:dyDescent="0.2">
      <c r="B10" s="385"/>
      <c r="C10" s="393" t="s">
        <v>52</v>
      </c>
      <c r="D10" s="382" t="s">
        <v>53</v>
      </c>
      <c r="E10" s="382" t="s">
        <v>54</v>
      </c>
      <c r="F10" s="382" t="s">
        <v>55</v>
      </c>
      <c r="G10" s="382" t="s">
        <v>56</v>
      </c>
      <c r="H10" s="389"/>
      <c r="I10" s="392"/>
    </row>
    <row r="11" spans="1:30" ht="13.5" thickBot="1" x14ac:dyDescent="0.25">
      <c r="B11" s="386"/>
      <c r="C11" s="394"/>
      <c r="D11" s="383"/>
      <c r="E11" s="383"/>
      <c r="F11" s="383"/>
      <c r="G11" s="383"/>
      <c r="H11" s="390"/>
      <c r="I11" s="234" t="str">
        <f>+I4</f>
        <v>€</v>
      </c>
    </row>
    <row r="12" spans="1:30" ht="15.75" customHeight="1" x14ac:dyDescent="0.2">
      <c r="B12" s="231" t="s">
        <v>201</v>
      </c>
      <c r="C12" s="232">
        <f>VLOOKUP(VALUE(LEFT($C$6,4)),'1-6'!A16:P65,6,FALSE)</f>
        <v>1</v>
      </c>
      <c r="D12" s="232">
        <f>VLOOKUP(VALUE(LEFT($C$6,4)),'1-6'!A16:P65,7,FALSE)</f>
        <v>0</v>
      </c>
      <c r="E12" s="232">
        <f>VLOOKUP(VALUE(LEFT($C$6,4)),'1-6'!A16:P65,8,FALSE)</f>
        <v>0</v>
      </c>
      <c r="F12" s="232">
        <f>VLOOKUP(VALUE(LEFT($C$6,4)),'1-6'!A16:P65,9,FALSE)</f>
        <v>0</v>
      </c>
      <c r="G12" s="232">
        <f>VLOOKUP(VALUE(LEFT($C$6,4)),'1-6'!A16:P65,10,FALSE)</f>
        <v>0</v>
      </c>
      <c r="H12" s="232">
        <f>SUM(C12:G12)</f>
        <v>1</v>
      </c>
      <c r="I12" s="233">
        <f>ROUND(VLOOKUP(VALUE(LEFT($C$6,4)),'1-6'!A16:P65,16,FALSE),2)</f>
        <v>253.44</v>
      </c>
    </row>
    <row r="13" spans="1:30" ht="14.25" customHeight="1" thickBot="1" x14ac:dyDescent="0.25">
      <c r="B13" s="225" t="s">
        <v>205</v>
      </c>
      <c r="C13" s="226">
        <f>VLOOKUP(VALUE(LEFT($C$6,4)),'7-12'!A16:P65,6,FALSE)</f>
        <v>1</v>
      </c>
      <c r="D13" s="226">
        <f>VLOOKUP(VALUE(LEFT($C$6,4)),'7-12'!A16:P65,7,FALSE)</f>
        <v>0</v>
      </c>
      <c r="E13" s="226">
        <f>VLOOKUP(VALUE(LEFT($C$6,4)),'7-12'!A16:P65,8,FALSE)</f>
        <v>1</v>
      </c>
      <c r="F13" s="226">
        <f>VLOOKUP(VALUE(LEFT($C$6,4)),'7-12'!A16:P65,9,FALSE)</f>
        <v>0</v>
      </c>
      <c r="G13" s="226">
        <f>VLOOKUP(VALUE(LEFT($C$6,4)),'7-12'!A16:P65,10,FALSE)</f>
        <v>1</v>
      </c>
      <c r="H13" s="226">
        <f>SUM(C13:G13)</f>
        <v>3</v>
      </c>
      <c r="I13" s="227">
        <f ca="1">ROUND(VLOOKUP(VALUE(LEFT($C$6,4)),'7-12'!A16:P65,16,FALSE),2)</f>
        <v>231.76</v>
      </c>
    </row>
    <row r="14" spans="1:30" ht="15" customHeight="1" x14ac:dyDescent="0.2">
      <c r="A14" s="237"/>
      <c r="B14" s="236"/>
      <c r="C14" s="238"/>
      <c r="D14" s="238"/>
      <c r="E14" s="238"/>
      <c r="F14" s="238"/>
      <c r="G14" s="238"/>
      <c r="H14" s="238"/>
      <c r="I14" s="239"/>
      <c r="Z14" s="236" t="s">
        <v>199</v>
      </c>
      <c r="AA14" t="s">
        <v>202</v>
      </c>
    </row>
    <row r="15" spans="1:30" ht="18" customHeight="1" x14ac:dyDescent="0.2">
      <c r="Z15" s="236" t="s">
        <v>198</v>
      </c>
      <c r="AA15" t="s">
        <v>203</v>
      </c>
      <c r="AD15" s="228">
        <f>COLUMN()</f>
        <v>30</v>
      </c>
    </row>
    <row r="16" spans="1:30" x14ac:dyDescent="0.2">
      <c r="V16" t="str">
        <f>IF(LEN(Y16)&gt;0,CONCATENATE(TEXT(W16,0),"   ",Y16),"")</f>
        <v>1   A1</v>
      </c>
      <c r="W16">
        <v>1</v>
      </c>
      <c r="Y16" s="230" t="str">
        <f>IF(LEN('OSNOVNA PLAČA'!B10)&gt;0,'OSNOVNA PLAČA'!B10,"")</f>
        <v>A1</v>
      </c>
      <c r="Z16" s="236"/>
      <c r="AC16">
        <v>1</v>
      </c>
      <c r="AD16" t="s">
        <v>195</v>
      </c>
    </row>
    <row r="17" spans="2:30" x14ac:dyDescent="0.2">
      <c r="B17" t="str">
        <f>IF(AND(LEN(C6)&gt;0,SUM(H12:H13)&gt;0),"Javna/i uslužbenka/ec "&amp;C6&amp;" je v letu "&amp;'OSNOVNA PLAČA'!D5&amp;" dosegla/el nadpovprečne delovne rezultate "&amp;COUNTIF(H12:H13,"&lt;&gt;0")&amp;" (krat) in sicer v naslednjih ocenjevalnih obdobjih:",IF(AND(LEN(C6)&gt;0,SUM(H12:H13)=0),"Javna/i uslužbenka/ec "&amp;C6&amp;" je v letu "&amp;'OSNOVNA PLAČA'!D5&amp;" dosegla/el nadpovprečne delovne rezultate "&amp;SUM(H12:H13) &amp;" (krat) ",""))</f>
        <v>Javna/i uslužbenka/ec 1   A1 je v letu 2024 dosegla/el nadpovprečne delovne rezultate 2 (krat) in sicer v naslednjih ocenjevalnih obdobjih:</v>
      </c>
      <c r="V17" t="str">
        <f t="shared" ref="V17:V65" si="0">IF(LEN(Y17)&gt;0,CONCATENATE(TEXT(W17,0),"   ",Y17),"")</f>
        <v>2   A2</v>
      </c>
      <c r="W17">
        <v>2</v>
      </c>
      <c r="Y17" s="230" t="str">
        <f>IF(LEN('OSNOVNA PLAČA'!B11)&gt;0&gt;0,'OSNOVNA PLAČA'!B11,"")</f>
        <v>A2</v>
      </c>
      <c r="AC17">
        <v>2</v>
      </c>
      <c r="AD17" t="s">
        <v>189</v>
      </c>
    </row>
    <row r="18" spans="2:30" x14ac:dyDescent="0.2">
      <c r="B18" t="str">
        <f>AA24</f>
        <v xml:space="preserve">januar-junij, julij-december </v>
      </c>
      <c r="V18" t="str">
        <f t="shared" si="0"/>
        <v>3   A3</v>
      </c>
      <c r="W18">
        <v>3</v>
      </c>
      <c r="Y18" s="230" t="str">
        <f>IF(LEN('OSNOVNA PLAČA'!B12)&gt;0&gt;0,'OSNOVNA PLAČA'!B12,"")</f>
        <v>A3</v>
      </c>
      <c r="AC18">
        <v>3</v>
      </c>
      <c r="AD18" t="s">
        <v>190</v>
      </c>
    </row>
    <row r="19" spans="2:30" x14ac:dyDescent="0.2">
      <c r="V19" t="str">
        <f t="shared" si="0"/>
        <v>4   A4</v>
      </c>
      <c r="W19">
        <v>4</v>
      </c>
      <c r="Y19" s="230" t="str">
        <f>IF(LEN('OSNOVNA PLAČA'!B13)&gt;0&gt;0,'OSNOVNA PLAČA'!B13,"")</f>
        <v>A4</v>
      </c>
      <c r="AC19">
        <v>4</v>
      </c>
      <c r="AD19" t="s">
        <v>190</v>
      </c>
    </row>
    <row r="20" spans="2:30" x14ac:dyDescent="0.2">
      <c r="B20" s="381" t="str">
        <f>IF( AND(LEN(C6)&gt;0,SUM(H12:H14)&gt;0),"Javna/i uslužbenka/ec je v posameznem ocenjevalnem obdobju, v katerem je dosegla/el nadpovprečne delovne rezultate:","")</f>
        <v>Javna/i uslužbenka/ec je v posameznem ocenjevalnem obdobju, v katerem je dosegla/el nadpovprečne delovne rezultate:</v>
      </c>
      <c r="C20" s="381"/>
      <c r="D20" s="381"/>
      <c r="E20" s="381"/>
      <c r="F20" s="381"/>
      <c r="G20" s="381"/>
      <c r="H20" s="381"/>
      <c r="I20" s="381"/>
      <c r="J20" s="381"/>
      <c r="K20" s="381"/>
      <c r="V20" t="str">
        <f t="shared" si="0"/>
        <v>5   A5</v>
      </c>
      <c r="W20">
        <v>5</v>
      </c>
      <c r="Y20" s="230" t="str">
        <f>IF(LEN('OSNOVNA PLAČA'!B14)&gt;0&gt;0,'OSNOVNA PLAČA'!B14,"")</f>
        <v>A5</v>
      </c>
      <c r="AC20">
        <v>5</v>
      </c>
      <c r="AD20" t="s">
        <v>191</v>
      </c>
    </row>
    <row r="21" spans="2:30" x14ac:dyDescent="0.2">
      <c r="B21" s="235" t="str" cm="1">
        <f t="array" ref="B21">IF(ISERROR(INDEX($AA$26:$AA$27,SMALL(IF($AA$26:$AA$27&lt;&gt;"",ROW($AA$26:$AA$27)-ROW($AA$26)+1),1))),"",INDEX($AA$26:$AA$27,SMALL(IF($AA$26:$AA$27&lt;&gt;"",ROW($AA$26:$AA$27)-ROW($AA$26)+1),1)))</f>
        <v>- za obdobje januar-junij je skupaj dosegla/el: 1 točko</v>
      </c>
      <c r="C21" s="163"/>
      <c r="D21" s="163"/>
      <c r="E21" s="163"/>
      <c r="F21" s="163"/>
      <c r="G21" s="163"/>
      <c r="H21" s="163"/>
      <c r="I21" s="163"/>
      <c r="J21" s="163"/>
      <c r="K21" s="163"/>
      <c r="V21" t="str">
        <f t="shared" si="0"/>
        <v>6   A6</v>
      </c>
      <c r="W21">
        <v>6</v>
      </c>
      <c r="Y21" s="230" t="str">
        <f>IF(LEN('OSNOVNA PLAČA'!B15)&gt;0&gt;0,'OSNOVNA PLAČA'!B15,"")</f>
        <v>A6</v>
      </c>
    </row>
    <row r="22" spans="2:30" x14ac:dyDescent="0.2">
      <c r="B22" s="235" t="str" cm="1">
        <f t="array" ref="B22">IF(ISERROR(INDEX($AA$26:$AA$27,SMALL(IF($AA$26:$AA$27&lt;&gt;"",ROW($AA$26:$AA$27)-ROW($AA$26)+1),2))),"",INDEX($AA$26:$AA$27,SMALL(IF($AA$26:$AA$27&lt;&gt;"",ROW($AA$26:$AA$27)-ROW($AA$26)+1),2)))</f>
        <v>- za obdobje julij-december je skupaj dosegla/el: 3 točke</v>
      </c>
      <c r="C22" s="163"/>
      <c r="D22" s="163"/>
      <c r="E22" s="163"/>
      <c r="F22" s="163"/>
      <c r="G22" s="163"/>
      <c r="H22" s="163"/>
      <c r="I22" s="163"/>
      <c r="J22" s="163"/>
      <c r="K22" s="163"/>
      <c r="V22" t="str">
        <f t="shared" si="0"/>
        <v>7   A7</v>
      </c>
      <c r="W22">
        <v>7</v>
      </c>
      <c r="Y22" s="230" t="str">
        <f>IF(LEN('OSNOVNA PLAČA'!B16)&gt;0&gt;0,'OSNOVNA PLAČA'!B16,"")</f>
        <v>A7</v>
      </c>
    </row>
    <row r="23" spans="2:30" x14ac:dyDescent="0.2">
      <c r="B23" s="235"/>
      <c r="C23" s="163"/>
      <c r="D23" s="163"/>
      <c r="E23" s="163"/>
      <c r="F23" s="163"/>
      <c r="G23" s="163"/>
      <c r="H23" s="163"/>
      <c r="I23" s="163"/>
      <c r="J23" s="163"/>
      <c r="K23" s="163"/>
      <c r="V23" t="str">
        <f t="shared" si="0"/>
        <v>8   A8</v>
      </c>
      <c r="W23">
        <v>8</v>
      </c>
      <c r="Y23" s="230" t="str">
        <f>IF(LEN('OSNOVNA PLAČA'!B17)&gt;0&gt;0,'OSNOVNA PLAČA'!B17,"")</f>
        <v>A8</v>
      </c>
      <c r="AA23" t="str">
        <f>IF(AND(LEN(C6)&gt;0,H12&gt;0),AA14,"")</f>
        <v>januar-junij</v>
      </c>
      <c r="AB23" t="str">
        <f>IF(AND(LEN(C6)&gt;0,H13&gt;0),AA15,"")</f>
        <v xml:space="preserve">julij-december </v>
      </c>
    </row>
    <row r="24" spans="2:30" x14ac:dyDescent="0.2">
      <c r="B24" s="235" t="str" cm="1">
        <f t="array" ref="B24">IF(ISERROR(INDEX($AA$26:$AA$28,SMALL(IF($AA$26:$AA$28&lt;&gt;"",ROW($AA$26:$AA$28)-ROW($AA$26)+1),4)))," ",INDEX($AA$26:$AA$28,SMALL(IF($AA$26:$AA$28&lt;&gt;"",ROW($AA$26:$AA$28)-ROW($AA$26)+1),4)))</f>
        <v xml:space="preserve"> </v>
      </c>
      <c r="C24" s="163"/>
      <c r="D24" s="163"/>
      <c r="E24" s="163"/>
      <c r="F24" s="163"/>
      <c r="G24" s="163"/>
      <c r="H24" s="163"/>
      <c r="I24" s="163"/>
      <c r="J24" s="163"/>
      <c r="K24" s="163"/>
      <c r="V24" t="str">
        <f t="shared" si="0"/>
        <v>9   A9</v>
      </c>
      <c r="W24">
        <v>9</v>
      </c>
      <c r="Y24" s="230" t="str">
        <f>IF(LEN('OSNOVNA PLAČA'!B18)&gt;0&gt;0,'OSNOVNA PLAČA'!B18,"")</f>
        <v>A9</v>
      </c>
      <c r="AA24" t="str">
        <f>_xlfn.TEXTJOIN(", ",TRUE,AA23:AB23)</f>
        <v xml:space="preserve">januar-junij, julij-december </v>
      </c>
    </row>
    <row r="25" spans="2:30" x14ac:dyDescent="0.2">
      <c r="V25" t="str">
        <f t="shared" si="0"/>
        <v>10   A10</v>
      </c>
      <c r="W25">
        <v>10</v>
      </c>
      <c r="Y25" s="230" t="str">
        <f>IF(LEN('OSNOVNA PLAČA'!B19)&gt;0&gt;0,'OSNOVNA PLAČA'!B19,"")</f>
        <v>A10</v>
      </c>
    </row>
    <row r="26" spans="2:30" x14ac:dyDescent="0.2">
      <c r="V26" t="str">
        <f t="shared" si="0"/>
        <v>11   A11</v>
      </c>
      <c r="W26">
        <v>11</v>
      </c>
      <c r="Y26" s="230" t="str">
        <f>IF(LEN('OSNOVNA PLAČA'!B20)&gt;0&gt;0,'OSNOVNA PLAČA'!B20,"")</f>
        <v>A11</v>
      </c>
      <c r="AA26" t="str">
        <f>IF(H12&gt;0, "- za obdobje " &amp; AA14&amp;" je skupaj dosegla/el: "&amp;H12 &amp; " " &amp; VLOOKUP(H12,AC16:AD20,2,FALSE),"")</f>
        <v>- za obdobje januar-junij je skupaj dosegla/el: 1 točko</v>
      </c>
    </row>
    <row r="27" spans="2:30" x14ac:dyDescent="0.2">
      <c r="V27" t="str">
        <f t="shared" si="0"/>
        <v>12   A12</v>
      </c>
      <c r="W27">
        <v>12</v>
      </c>
      <c r="Y27" s="230" t="str">
        <f>IF(LEN('OSNOVNA PLAČA'!B21)&gt;0&gt;0,'OSNOVNA PLAČA'!B21,"")</f>
        <v>A12</v>
      </c>
      <c r="AA27" t="str">
        <f>IF(H13&gt;0, "- za obdobje " &amp; AA15 &amp;"je skupaj dosegla/el: "&amp; H13 &amp; " " &amp; VLOOKUP(H13,AC16:AD204,2,FALSE),"")</f>
        <v>- za obdobje julij-december je skupaj dosegla/el: 3 točke</v>
      </c>
    </row>
    <row r="28" spans="2:30" x14ac:dyDescent="0.2">
      <c r="V28" t="str">
        <f t="shared" si="0"/>
        <v>13   A13</v>
      </c>
      <c r="W28">
        <v>13</v>
      </c>
      <c r="Y28" s="230" t="str">
        <f>IF(LEN('OSNOVNA PLAČA'!B22)&gt;0&gt;0,'OSNOVNA PLAČA'!B22,"")</f>
        <v>A13</v>
      </c>
    </row>
    <row r="29" spans="2:30" x14ac:dyDescent="0.2">
      <c r="V29" t="str">
        <f t="shared" si="0"/>
        <v>14   A14</v>
      </c>
      <c r="W29">
        <v>14</v>
      </c>
      <c r="Y29" s="230" t="str">
        <f>IF(LEN('OSNOVNA PLAČA'!B23)&gt;0&gt;0,'OSNOVNA PLAČA'!B23,"")</f>
        <v>A14</v>
      </c>
    </row>
    <row r="30" spans="2:30" x14ac:dyDescent="0.2">
      <c r="V30" t="str">
        <f t="shared" si="0"/>
        <v>15   A15</v>
      </c>
      <c r="W30">
        <v>15</v>
      </c>
      <c r="Y30" s="230" t="str">
        <f>IF(LEN('OSNOVNA PLAČA'!B24)&gt;0&gt;0,'OSNOVNA PLAČA'!B24,"")</f>
        <v>A15</v>
      </c>
    </row>
    <row r="31" spans="2:30" x14ac:dyDescent="0.2">
      <c r="H31" s="379" t="s">
        <v>57</v>
      </c>
      <c r="I31" s="379"/>
      <c r="V31" t="str">
        <f t="shared" si="0"/>
        <v>16   A16</v>
      </c>
      <c r="W31">
        <v>16</v>
      </c>
      <c r="Y31" s="230" t="str">
        <f>IF(LEN('OSNOVNA PLAČA'!B25)&gt;0&gt;0,'OSNOVNA PLAČA'!B25,"")</f>
        <v>A16</v>
      </c>
    </row>
    <row r="32" spans="2:30" x14ac:dyDescent="0.2">
      <c r="H32" s="229"/>
      <c r="I32" s="229"/>
      <c r="V32" t="str">
        <f t="shared" si="0"/>
        <v>17   A17</v>
      </c>
      <c r="W32">
        <v>17</v>
      </c>
      <c r="Y32" s="230" t="str">
        <f>IF(LEN('OSNOVNA PLAČA'!B26)&gt;0&gt;0,'OSNOVNA PLAČA'!B26,"")</f>
        <v>A17</v>
      </c>
    </row>
    <row r="33" spans="8:25" x14ac:dyDescent="0.2">
      <c r="H33" s="380"/>
      <c r="I33" s="380"/>
      <c r="V33" t="str">
        <f t="shared" si="0"/>
        <v>18   A18</v>
      </c>
      <c r="W33">
        <v>18</v>
      </c>
      <c r="Y33" s="230" t="str">
        <f>IF(LEN('OSNOVNA PLAČA'!B27)&gt;0&gt;0,'OSNOVNA PLAČA'!B27,"")</f>
        <v>A18</v>
      </c>
    </row>
    <row r="34" spans="8:25" x14ac:dyDescent="0.2">
      <c r="V34" t="str">
        <f t="shared" si="0"/>
        <v>19   A19</v>
      </c>
      <c r="W34">
        <v>19</v>
      </c>
      <c r="Y34" s="230" t="str">
        <f>IF(LEN('OSNOVNA PLAČA'!B28)&gt;0&gt;0,'OSNOVNA PLAČA'!B28,"")</f>
        <v>A19</v>
      </c>
    </row>
    <row r="35" spans="8:25" x14ac:dyDescent="0.2">
      <c r="V35" t="str">
        <f t="shared" si="0"/>
        <v>20   A20</v>
      </c>
      <c r="W35">
        <v>20</v>
      </c>
      <c r="Y35" s="230" t="str">
        <f>IF(LEN('OSNOVNA PLAČA'!B29)&gt;0&gt;0,'OSNOVNA PLAČA'!B29,"")</f>
        <v>A20</v>
      </c>
    </row>
    <row r="36" spans="8:25" x14ac:dyDescent="0.2">
      <c r="V36" t="str">
        <f t="shared" si="0"/>
        <v>21   A21</v>
      </c>
      <c r="W36">
        <v>21</v>
      </c>
      <c r="Y36" s="230" t="str">
        <f>IF(LEN('OSNOVNA PLAČA'!B30)&gt;0&gt;0,'OSNOVNA PLAČA'!B30,"")</f>
        <v>A21</v>
      </c>
    </row>
    <row r="37" spans="8:25" x14ac:dyDescent="0.2">
      <c r="V37" t="str">
        <f t="shared" si="0"/>
        <v>22   A22</v>
      </c>
      <c r="W37">
        <v>22</v>
      </c>
      <c r="Y37" s="230" t="str">
        <f>IF(LEN('OSNOVNA PLAČA'!B31)&gt;0&gt;0,'OSNOVNA PLAČA'!B31,"")</f>
        <v>A22</v>
      </c>
    </row>
    <row r="38" spans="8:25" x14ac:dyDescent="0.2">
      <c r="V38" t="str">
        <f t="shared" si="0"/>
        <v>23   A23</v>
      </c>
      <c r="W38">
        <v>23</v>
      </c>
      <c r="Y38" s="230" t="str">
        <f>IF(LEN('OSNOVNA PLAČA'!B32)&gt;0&gt;0,'OSNOVNA PLAČA'!B32,"")</f>
        <v>A23</v>
      </c>
    </row>
    <row r="39" spans="8:25" x14ac:dyDescent="0.2">
      <c r="V39" t="str">
        <f t="shared" si="0"/>
        <v>24   A24</v>
      </c>
      <c r="W39">
        <v>24</v>
      </c>
      <c r="Y39" s="230" t="str">
        <f>IF(LEN('OSNOVNA PLAČA'!B33)&gt;0&gt;0,'OSNOVNA PLAČA'!B33,"")</f>
        <v>A24</v>
      </c>
    </row>
    <row r="40" spans="8:25" x14ac:dyDescent="0.2">
      <c r="V40" t="str">
        <f t="shared" si="0"/>
        <v>25   A25</v>
      </c>
      <c r="W40">
        <v>25</v>
      </c>
      <c r="Y40" s="230" t="str">
        <f>IF(LEN('OSNOVNA PLAČA'!B34)&gt;0&gt;0,'OSNOVNA PLAČA'!B34,"")</f>
        <v>A25</v>
      </c>
    </row>
    <row r="41" spans="8:25" x14ac:dyDescent="0.2">
      <c r="V41" t="str">
        <f t="shared" si="0"/>
        <v>26   A26</v>
      </c>
      <c r="W41">
        <v>26</v>
      </c>
      <c r="Y41" s="230" t="str">
        <f>IF(LEN('OSNOVNA PLAČA'!B35)&gt;0&gt;0,'OSNOVNA PLAČA'!B35,"")</f>
        <v>A26</v>
      </c>
    </row>
    <row r="42" spans="8:25" x14ac:dyDescent="0.2">
      <c r="V42" t="str">
        <f t="shared" si="0"/>
        <v>27   A27</v>
      </c>
      <c r="W42">
        <v>27</v>
      </c>
      <c r="Y42" s="230" t="str">
        <f>IF(LEN('OSNOVNA PLAČA'!B36)&gt;0&gt;0,'OSNOVNA PLAČA'!B36,"")</f>
        <v>A27</v>
      </c>
    </row>
    <row r="43" spans="8:25" x14ac:dyDescent="0.2">
      <c r="V43" t="str">
        <f t="shared" si="0"/>
        <v>28   A28</v>
      </c>
      <c r="W43">
        <v>28</v>
      </c>
      <c r="Y43" s="230" t="str">
        <f>IF(LEN('OSNOVNA PLAČA'!B37)&gt;0&gt;0,'OSNOVNA PLAČA'!B37,"")</f>
        <v>A28</v>
      </c>
    </row>
    <row r="44" spans="8:25" x14ac:dyDescent="0.2">
      <c r="V44" t="str">
        <f t="shared" si="0"/>
        <v>29   A29</v>
      </c>
      <c r="W44">
        <v>29</v>
      </c>
      <c r="Y44" s="230" t="str">
        <f>IF(LEN('OSNOVNA PLAČA'!B38)&gt;0&gt;0,'OSNOVNA PLAČA'!B38,"")</f>
        <v>A29</v>
      </c>
    </row>
    <row r="45" spans="8:25" x14ac:dyDescent="0.2">
      <c r="V45" t="str">
        <f t="shared" si="0"/>
        <v>30   A30</v>
      </c>
      <c r="W45">
        <v>30</v>
      </c>
      <c r="Y45" s="230" t="str">
        <f>IF(LEN('OSNOVNA PLAČA'!B39)&gt;0&gt;0,'OSNOVNA PLAČA'!B39,"")</f>
        <v>A30</v>
      </c>
    </row>
    <row r="46" spans="8:25" x14ac:dyDescent="0.2">
      <c r="V46" t="str">
        <f t="shared" si="0"/>
        <v>31   A31</v>
      </c>
      <c r="W46">
        <v>31</v>
      </c>
      <c r="Y46" s="230" t="str">
        <f>IF(LEN('OSNOVNA PLAČA'!B40)&gt;0&gt;0,'OSNOVNA PLAČA'!B40,"")</f>
        <v>A31</v>
      </c>
    </row>
    <row r="47" spans="8:25" x14ac:dyDescent="0.2">
      <c r="V47" t="str">
        <f t="shared" si="0"/>
        <v>32   A32</v>
      </c>
      <c r="W47">
        <v>32</v>
      </c>
      <c r="Y47" s="230" t="str">
        <f>IF(LEN('OSNOVNA PLAČA'!B41)&gt;0&gt;0,'OSNOVNA PLAČA'!B41,"")</f>
        <v>A32</v>
      </c>
    </row>
    <row r="48" spans="8:25" x14ac:dyDescent="0.2">
      <c r="V48" t="str">
        <f t="shared" si="0"/>
        <v>33   A33</v>
      </c>
      <c r="W48">
        <v>33</v>
      </c>
      <c r="Y48" s="230" t="str">
        <f>IF(LEN('OSNOVNA PLAČA'!B42)&gt;0&gt;0,'OSNOVNA PLAČA'!B42,"")</f>
        <v>A33</v>
      </c>
    </row>
    <row r="49" spans="22:25" x14ac:dyDescent="0.2">
      <c r="V49" t="str">
        <f t="shared" si="0"/>
        <v>34   A34</v>
      </c>
      <c r="W49">
        <v>34</v>
      </c>
      <c r="Y49" s="230" t="str">
        <f>IF(LEN('OSNOVNA PLAČA'!B43)&gt;0&gt;0,'OSNOVNA PLAČA'!B43,"")</f>
        <v>A34</v>
      </c>
    </row>
    <row r="50" spans="22:25" x14ac:dyDescent="0.2">
      <c r="V50" t="str">
        <f t="shared" si="0"/>
        <v>35   A35</v>
      </c>
      <c r="W50">
        <v>35</v>
      </c>
      <c r="Y50" s="230" t="str">
        <f>IF(LEN('OSNOVNA PLAČA'!B44)&gt;0&gt;0,'OSNOVNA PLAČA'!B44,"")</f>
        <v>A35</v>
      </c>
    </row>
    <row r="51" spans="22:25" x14ac:dyDescent="0.2">
      <c r="V51" t="str">
        <f t="shared" si="0"/>
        <v>36   A36</v>
      </c>
      <c r="W51">
        <v>36</v>
      </c>
      <c r="Y51" s="230" t="str">
        <f>IF(LEN('OSNOVNA PLAČA'!B45)&gt;0&gt;0,'OSNOVNA PLAČA'!B45,"")</f>
        <v>A36</v>
      </c>
    </row>
    <row r="52" spans="22:25" x14ac:dyDescent="0.2">
      <c r="V52" t="str">
        <f t="shared" si="0"/>
        <v>37   A37</v>
      </c>
      <c r="W52">
        <v>37</v>
      </c>
      <c r="Y52" s="230" t="str">
        <f>IF(LEN('OSNOVNA PLAČA'!B46)&gt;0&gt;0,'OSNOVNA PLAČA'!B46,"")</f>
        <v>A37</v>
      </c>
    </row>
    <row r="53" spans="22:25" x14ac:dyDescent="0.2">
      <c r="V53" t="str">
        <f t="shared" si="0"/>
        <v>38   A38</v>
      </c>
      <c r="W53">
        <v>38</v>
      </c>
      <c r="Y53" s="230" t="str">
        <f>IF(LEN('OSNOVNA PLAČA'!B47)&gt;0&gt;0,'OSNOVNA PLAČA'!B47,"")</f>
        <v>A38</v>
      </c>
    </row>
    <row r="54" spans="22:25" x14ac:dyDescent="0.2">
      <c r="V54" t="str">
        <f t="shared" si="0"/>
        <v>39   A39</v>
      </c>
      <c r="W54">
        <v>39</v>
      </c>
      <c r="Y54" s="230" t="str">
        <f>IF(LEN('OSNOVNA PLAČA'!B48)&gt;0&gt;0,'OSNOVNA PLAČA'!B48,"")</f>
        <v>A39</v>
      </c>
    </row>
    <row r="55" spans="22:25" x14ac:dyDescent="0.2">
      <c r="V55" t="str">
        <f t="shared" si="0"/>
        <v>40   A40</v>
      </c>
      <c r="W55">
        <v>40</v>
      </c>
      <c r="Y55" s="230" t="str">
        <f>IF(LEN('OSNOVNA PLAČA'!B49)&gt;0&gt;0,'OSNOVNA PLAČA'!B49,"")</f>
        <v>A40</v>
      </c>
    </row>
    <row r="56" spans="22:25" x14ac:dyDescent="0.2">
      <c r="V56" t="str">
        <f t="shared" si="0"/>
        <v>41   A41</v>
      </c>
      <c r="W56">
        <v>41</v>
      </c>
      <c r="Y56" s="230" t="str">
        <f>IF(LEN('OSNOVNA PLAČA'!B50)&gt;0&gt;0,'OSNOVNA PLAČA'!B50,"")</f>
        <v>A41</v>
      </c>
    </row>
    <row r="57" spans="22:25" x14ac:dyDescent="0.2">
      <c r="V57" t="str">
        <f t="shared" si="0"/>
        <v>42   A42</v>
      </c>
      <c r="W57">
        <v>42</v>
      </c>
      <c r="Y57" s="230" t="str">
        <f>IF(LEN('OSNOVNA PLAČA'!B51)&gt;0&gt;0,'OSNOVNA PLAČA'!B51,"")</f>
        <v>A42</v>
      </c>
    </row>
    <row r="58" spans="22:25" x14ac:dyDescent="0.2">
      <c r="V58" t="str">
        <f t="shared" si="0"/>
        <v>43   A43</v>
      </c>
      <c r="W58">
        <v>43</v>
      </c>
      <c r="Y58" s="230" t="str">
        <f>IF(LEN('OSNOVNA PLAČA'!B52)&gt;0&gt;0,'OSNOVNA PLAČA'!B52,"")</f>
        <v>A43</v>
      </c>
    </row>
    <row r="59" spans="22:25" x14ac:dyDescent="0.2">
      <c r="V59" t="str">
        <f t="shared" si="0"/>
        <v>44   A44</v>
      </c>
      <c r="W59">
        <v>44</v>
      </c>
      <c r="Y59" s="230" t="str">
        <f>IF(LEN('OSNOVNA PLAČA'!B53)&gt;0&gt;0,'OSNOVNA PLAČA'!B53,"")</f>
        <v>A44</v>
      </c>
    </row>
    <row r="60" spans="22:25" x14ac:dyDescent="0.2">
      <c r="V60" t="str">
        <f t="shared" si="0"/>
        <v>45   A45</v>
      </c>
      <c r="W60">
        <v>45</v>
      </c>
      <c r="Y60" s="230" t="str">
        <f>IF(LEN('OSNOVNA PLAČA'!B54)&gt;0&gt;0,'OSNOVNA PLAČA'!B54,"")</f>
        <v>A45</v>
      </c>
    </row>
    <row r="61" spans="22:25" x14ac:dyDescent="0.2">
      <c r="V61" t="str">
        <f t="shared" si="0"/>
        <v>46   A46</v>
      </c>
      <c r="W61">
        <v>46</v>
      </c>
      <c r="Y61" s="230" t="str">
        <f>IF(LEN('OSNOVNA PLAČA'!B55)&gt;0&gt;0,'OSNOVNA PLAČA'!B55,"")</f>
        <v>A46</v>
      </c>
    </row>
    <row r="62" spans="22:25" x14ac:dyDescent="0.2">
      <c r="V62" t="str">
        <f t="shared" si="0"/>
        <v>47   A47</v>
      </c>
      <c r="W62">
        <v>47</v>
      </c>
      <c r="Y62" s="230" t="str">
        <f>IF(LEN('OSNOVNA PLAČA'!B56)&gt;0&gt;0,'OSNOVNA PLAČA'!B56,"")</f>
        <v>A47</v>
      </c>
    </row>
    <row r="63" spans="22:25" x14ac:dyDescent="0.2">
      <c r="V63" t="str">
        <f t="shared" si="0"/>
        <v>48   A48</v>
      </c>
      <c r="W63">
        <v>48</v>
      </c>
      <c r="Y63" s="230" t="str">
        <f>IF(LEN('OSNOVNA PLAČA'!B57)&gt;0&gt;0,'OSNOVNA PLAČA'!B57,"")</f>
        <v>A48</v>
      </c>
    </row>
    <row r="64" spans="22:25" x14ac:dyDescent="0.2">
      <c r="V64" t="str">
        <f t="shared" si="0"/>
        <v>49   A49</v>
      </c>
      <c r="W64">
        <v>49</v>
      </c>
      <c r="Y64" s="230" t="str">
        <f>IF(LEN('OSNOVNA PLAČA'!B58)&gt;0&gt;0,'OSNOVNA PLAČA'!B58,"")</f>
        <v>A49</v>
      </c>
    </row>
    <row r="65" spans="22:25" x14ac:dyDescent="0.2">
      <c r="V65" t="str">
        <f t="shared" si="0"/>
        <v>50   A50</v>
      </c>
      <c r="W65">
        <v>50</v>
      </c>
      <c r="Y65" s="230" t="str">
        <f>IF(LEN('OSNOVNA PLAČA'!B59)&gt;0&gt;0,'OSNOVNA PLAČA'!B59,"")</f>
        <v>A50</v>
      </c>
    </row>
    <row r="66" spans="22:25" x14ac:dyDescent="0.2">
      <c r="Y66" s="230"/>
    </row>
    <row r="67" spans="22:25" x14ac:dyDescent="0.2">
      <c r="Y67" s="230"/>
    </row>
    <row r="68" spans="22:25" x14ac:dyDescent="0.2">
      <c r="Y68" s="230"/>
    </row>
    <row r="69" spans="22:25" x14ac:dyDescent="0.2">
      <c r="Y69" s="230"/>
    </row>
    <row r="70" spans="22:25" x14ac:dyDescent="0.2">
      <c r="Y70" s="230"/>
    </row>
    <row r="71" spans="22:25" x14ac:dyDescent="0.2">
      <c r="Y71" s="230"/>
    </row>
    <row r="72" spans="22:25" x14ac:dyDescent="0.2">
      <c r="Y72" s="230"/>
    </row>
    <row r="73" spans="22:25" x14ac:dyDescent="0.2">
      <c r="Y73" s="230"/>
    </row>
    <row r="74" spans="22:25" x14ac:dyDescent="0.2">
      <c r="Y74" s="230"/>
    </row>
    <row r="75" spans="22:25" x14ac:dyDescent="0.2">
      <c r="Y75" s="230"/>
    </row>
    <row r="76" spans="22:25" x14ac:dyDescent="0.2">
      <c r="Y76" s="230"/>
    </row>
    <row r="77" spans="22:25" x14ac:dyDescent="0.2">
      <c r="Y77" s="230"/>
    </row>
    <row r="78" spans="22:25" x14ac:dyDescent="0.2">
      <c r="Y78" s="230"/>
    </row>
    <row r="79" spans="22:25" x14ac:dyDescent="0.2">
      <c r="Y79" s="230"/>
    </row>
    <row r="80" spans="22:25" x14ac:dyDescent="0.2">
      <c r="Y80" s="230"/>
    </row>
    <row r="81" spans="25:25" x14ac:dyDescent="0.2">
      <c r="Y81" s="230"/>
    </row>
    <row r="82" spans="25:25" x14ac:dyDescent="0.2">
      <c r="Y82" s="230"/>
    </row>
    <row r="83" spans="25:25" x14ac:dyDescent="0.2">
      <c r="Y83" s="230"/>
    </row>
    <row r="84" spans="25:25" x14ac:dyDescent="0.2">
      <c r="Y84" s="230"/>
    </row>
    <row r="85" spans="25:25" x14ac:dyDescent="0.2">
      <c r="Y85" s="230"/>
    </row>
    <row r="86" spans="25:25" x14ac:dyDescent="0.2">
      <c r="Y86" s="230"/>
    </row>
    <row r="87" spans="25:25" x14ac:dyDescent="0.2">
      <c r="Y87" s="230"/>
    </row>
    <row r="88" spans="25:25" x14ac:dyDescent="0.2">
      <c r="Y88" s="230"/>
    </row>
    <row r="89" spans="25:25" x14ac:dyDescent="0.2">
      <c r="Y89" s="230"/>
    </row>
    <row r="90" spans="25:25" x14ac:dyDescent="0.2">
      <c r="Y90" s="230"/>
    </row>
    <row r="91" spans="25:25" x14ac:dyDescent="0.2">
      <c r="Y91" s="230"/>
    </row>
    <row r="92" spans="25:25" x14ac:dyDescent="0.2">
      <c r="Y92" s="230"/>
    </row>
    <row r="93" spans="25:25" x14ac:dyDescent="0.2">
      <c r="Y93" s="230"/>
    </row>
    <row r="94" spans="25:25" x14ac:dyDescent="0.2">
      <c r="Y94" s="230"/>
    </row>
    <row r="95" spans="25:25" x14ac:dyDescent="0.2">
      <c r="Y95" s="230"/>
    </row>
    <row r="96" spans="25:25" x14ac:dyDescent="0.2">
      <c r="Y96" s="230"/>
    </row>
    <row r="97" spans="25:25" x14ac:dyDescent="0.2">
      <c r="Y97" s="230"/>
    </row>
    <row r="98" spans="25:25" x14ac:dyDescent="0.2">
      <c r="Y98" s="230"/>
    </row>
    <row r="99" spans="25:25" x14ac:dyDescent="0.2">
      <c r="Y99" s="230"/>
    </row>
    <row r="100" spans="25:25" x14ac:dyDescent="0.2">
      <c r="Y100" s="230"/>
    </row>
    <row r="101" spans="25:25" x14ac:dyDescent="0.2">
      <c r="Y101" s="230"/>
    </row>
    <row r="102" spans="25:25" x14ac:dyDescent="0.2">
      <c r="Y102" s="230"/>
    </row>
    <row r="103" spans="25:25" x14ac:dyDescent="0.2">
      <c r="Y103" s="230"/>
    </row>
    <row r="104" spans="25:25" x14ac:dyDescent="0.2">
      <c r="Y104" s="230"/>
    </row>
    <row r="105" spans="25:25" x14ac:dyDescent="0.2">
      <c r="Y105" s="230"/>
    </row>
    <row r="106" spans="25:25" x14ac:dyDescent="0.2">
      <c r="Y106" s="230"/>
    </row>
    <row r="107" spans="25:25" x14ac:dyDescent="0.2">
      <c r="Y107" s="230"/>
    </row>
    <row r="108" spans="25:25" x14ac:dyDescent="0.2">
      <c r="Y108" s="230"/>
    </row>
    <row r="109" spans="25:25" x14ac:dyDescent="0.2">
      <c r="Y109" s="230"/>
    </row>
    <row r="110" spans="25:25" x14ac:dyDescent="0.2">
      <c r="Y110" s="230"/>
    </row>
    <row r="111" spans="25:25" x14ac:dyDescent="0.2">
      <c r="Y111" s="230"/>
    </row>
    <row r="112" spans="25:25" x14ac:dyDescent="0.2">
      <c r="Y112" s="230"/>
    </row>
    <row r="113" spans="25:25" x14ac:dyDescent="0.2">
      <c r="Y113" s="230"/>
    </row>
    <row r="114" spans="25:25" x14ac:dyDescent="0.2">
      <c r="Y114" s="230"/>
    </row>
    <row r="115" spans="25:25" x14ac:dyDescent="0.2">
      <c r="Y115" s="230"/>
    </row>
    <row r="116" spans="25:25" x14ac:dyDescent="0.2">
      <c r="Y116" s="230"/>
    </row>
    <row r="117" spans="25:25" x14ac:dyDescent="0.2">
      <c r="Y117" s="230"/>
    </row>
    <row r="118" spans="25:25" x14ac:dyDescent="0.2">
      <c r="Y118" s="230"/>
    </row>
    <row r="119" spans="25:25" x14ac:dyDescent="0.2">
      <c r="Y119" s="230"/>
    </row>
    <row r="120" spans="25:25" x14ac:dyDescent="0.2">
      <c r="Y120" s="230"/>
    </row>
    <row r="121" spans="25:25" x14ac:dyDescent="0.2">
      <c r="Y121" s="230"/>
    </row>
    <row r="122" spans="25:25" x14ac:dyDescent="0.2">
      <c r="Y122" s="230"/>
    </row>
    <row r="123" spans="25:25" x14ac:dyDescent="0.2">
      <c r="Y123" s="230"/>
    </row>
    <row r="124" spans="25:25" x14ac:dyDescent="0.2">
      <c r="Y124" s="230"/>
    </row>
    <row r="125" spans="25:25" x14ac:dyDescent="0.2">
      <c r="Y125" s="230"/>
    </row>
    <row r="126" spans="25:25" x14ac:dyDescent="0.2">
      <c r="Y126" s="230"/>
    </row>
    <row r="127" spans="25:25" x14ac:dyDescent="0.2">
      <c r="Y127" s="230"/>
    </row>
    <row r="128" spans="25:25" x14ac:dyDescent="0.2">
      <c r="Y128" s="230"/>
    </row>
    <row r="129" spans="25:25" x14ac:dyDescent="0.2">
      <c r="Y129" s="230"/>
    </row>
    <row r="130" spans="25:25" x14ac:dyDescent="0.2">
      <c r="Y130" s="230"/>
    </row>
    <row r="131" spans="25:25" x14ac:dyDescent="0.2">
      <c r="Y131" s="230"/>
    </row>
    <row r="132" spans="25:25" x14ac:dyDescent="0.2">
      <c r="Y132" s="230"/>
    </row>
    <row r="133" spans="25:25" x14ac:dyDescent="0.2">
      <c r="Y133" s="230"/>
    </row>
    <row r="134" spans="25:25" x14ac:dyDescent="0.2">
      <c r="Y134" s="230"/>
    </row>
    <row r="135" spans="25:25" x14ac:dyDescent="0.2">
      <c r="Y135" s="230"/>
    </row>
    <row r="136" spans="25:25" x14ac:dyDescent="0.2">
      <c r="Y136" s="230"/>
    </row>
    <row r="137" spans="25:25" x14ac:dyDescent="0.2">
      <c r="Y137" s="230"/>
    </row>
    <row r="138" spans="25:25" x14ac:dyDescent="0.2">
      <c r="Y138" s="230"/>
    </row>
    <row r="139" spans="25:25" x14ac:dyDescent="0.2">
      <c r="Y139" s="230"/>
    </row>
    <row r="140" spans="25:25" x14ac:dyDescent="0.2">
      <c r="Y140" s="230"/>
    </row>
    <row r="141" spans="25:25" x14ac:dyDescent="0.2">
      <c r="Y141" s="230"/>
    </row>
    <row r="142" spans="25:25" x14ac:dyDescent="0.2">
      <c r="Y142" s="230"/>
    </row>
    <row r="143" spans="25:25" x14ac:dyDescent="0.2">
      <c r="Y143" s="230"/>
    </row>
    <row r="144" spans="25:25" x14ac:dyDescent="0.2">
      <c r="Y144" s="230"/>
    </row>
    <row r="145" spans="25:25" x14ac:dyDescent="0.2">
      <c r="Y145" s="230"/>
    </row>
    <row r="146" spans="25:25" x14ac:dyDescent="0.2">
      <c r="Y146" s="230"/>
    </row>
    <row r="147" spans="25:25" x14ac:dyDescent="0.2">
      <c r="Y147" s="230"/>
    </row>
    <row r="148" spans="25:25" x14ac:dyDescent="0.2">
      <c r="Y148" s="230"/>
    </row>
    <row r="149" spans="25:25" x14ac:dyDescent="0.2">
      <c r="Y149" s="230"/>
    </row>
    <row r="150" spans="25:25" x14ac:dyDescent="0.2">
      <c r="Y150" s="230"/>
    </row>
    <row r="151" spans="25:25" x14ac:dyDescent="0.2">
      <c r="Y151" s="230"/>
    </row>
    <row r="152" spans="25:25" x14ac:dyDescent="0.2">
      <c r="Y152" s="230"/>
    </row>
    <row r="153" spans="25:25" x14ac:dyDescent="0.2">
      <c r="Y153" s="230"/>
    </row>
    <row r="154" spans="25:25" x14ac:dyDescent="0.2">
      <c r="Y154" s="230"/>
    </row>
    <row r="155" spans="25:25" x14ac:dyDescent="0.2">
      <c r="Y155" s="230"/>
    </row>
    <row r="156" spans="25:25" x14ac:dyDescent="0.2">
      <c r="Y156" s="230"/>
    </row>
    <row r="157" spans="25:25" x14ac:dyDescent="0.2">
      <c r="Y157" s="230"/>
    </row>
    <row r="158" spans="25:25" x14ac:dyDescent="0.2">
      <c r="Y158" s="230"/>
    </row>
    <row r="159" spans="25:25" x14ac:dyDescent="0.2">
      <c r="Y159" s="230"/>
    </row>
    <row r="160" spans="25:25" x14ac:dyDescent="0.2">
      <c r="Y160" s="230"/>
    </row>
    <row r="161" spans="25:25" x14ac:dyDescent="0.2">
      <c r="Y161" s="230"/>
    </row>
    <row r="162" spans="25:25" x14ac:dyDescent="0.2">
      <c r="Y162" s="230"/>
    </row>
    <row r="163" spans="25:25" x14ac:dyDescent="0.2">
      <c r="Y163" s="230"/>
    </row>
    <row r="164" spans="25:25" x14ac:dyDescent="0.2">
      <c r="Y164" s="230"/>
    </row>
    <row r="165" spans="25:25" x14ac:dyDescent="0.2">
      <c r="Y165" s="230"/>
    </row>
    <row r="166" spans="25:25" x14ac:dyDescent="0.2">
      <c r="Y166" s="230"/>
    </row>
    <row r="167" spans="25:25" x14ac:dyDescent="0.2">
      <c r="Y167" s="230"/>
    </row>
    <row r="168" spans="25:25" x14ac:dyDescent="0.2">
      <c r="Y168" s="230"/>
    </row>
    <row r="169" spans="25:25" x14ac:dyDescent="0.2">
      <c r="Y169" s="230"/>
    </row>
    <row r="170" spans="25:25" x14ac:dyDescent="0.2">
      <c r="Y170" s="230"/>
    </row>
    <row r="171" spans="25:25" x14ac:dyDescent="0.2">
      <c r="Y171" s="230"/>
    </row>
    <row r="172" spans="25:25" x14ac:dyDescent="0.2">
      <c r="Y172" s="230"/>
    </row>
    <row r="173" spans="25:25" x14ac:dyDescent="0.2">
      <c r="Y173" s="230"/>
    </row>
    <row r="174" spans="25:25" x14ac:dyDescent="0.2">
      <c r="Y174" s="230"/>
    </row>
    <row r="175" spans="25:25" x14ac:dyDescent="0.2">
      <c r="Y175" s="230"/>
    </row>
    <row r="176" spans="25:25" x14ac:dyDescent="0.2">
      <c r="Y176" s="230"/>
    </row>
    <row r="177" spans="25:25" x14ac:dyDescent="0.2">
      <c r="Y177" s="230"/>
    </row>
    <row r="178" spans="25:25" x14ac:dyDescent="0.2">
      <c r="Y178" s="230"/>
    </row>
    <row r="179" spans="25:25" x14ac:dyDescent="0.2">
      <c r="Y179" s="230"/>
    </row>
    <row r="180" spans="25:25" x14ac:dyDescent="0.2">
      <c r="Y180" s="230"/>
    </row>
    <row r="181" spans="25:25" x14ac:dyDescent="0.2">
      <c r="Y181" s="230"/>
    </row>
    <row r="182" spans="25:25" x14ac:dyDescent="0.2">
      <c r="Y182" s="230"/>
    </row>
    <row r="183" spans="25:25" x14ac:dyDescent="0.2">
      <c r="Y183" s="230"/>
    </row>
    <row r="184" spans="25:25" x14ac:dyDescent="0.2">
      <c r="Y184" s="230"/>
    </row>
    <row r="185" spans="25:25" x14ac:dyDescent="0.2">
      <c r="Y185" s="230"/>
    </row>
    <row r="186" spans="25:25" x14ac:dyDescent="0.2">
      <c r="Y186" s="230"/>
    </row>
    <row r="187" spans="25:25" x14ac:dyDescent="0.2">
      <c r="Y187" s="230"/>
    </row>
    <row r="188" spans="25:25" x14ac:dyDescent="0.2">
      <c r="Y188" s="230"/>
    </row>
    <row r="189" spans="25:25" x14ac:dyDescent="0.2">
      <c r="Y189" s="230"/>
    </row>
    <row r="190" spans="25:25" x14ac:dyDescent="0.2">
      <c r="Y190" s="230"/>
    </row>
    <row r="191" spans="25:25" x14ac:dyDescent="0.2">
      <c r="Y191" s="230"/>
    </row>
    <row r="192" spans="25:25" x14ac:dyDescent="0.2">
      <c r="Y192" s="230"/>
    </row>
    <row r="193" spans="25:25" x14ac:dyDescent="0.2">
      <c r="Y193" s="230"/>
    </row>
    <row r="194" spans="25:25" x14ac:dyDescent="0.2">
      <c r="Y194" s="230"/>
    </row>
    <row r="195" spans="25:25" x14ac:dyDescent="0.2">
      <c r="Y195" s="230"/>
    </row>
    <row r="196" spans="25:25" x14ac:dyDescent="0.2">
      <c r="Y196" s="230"/>
    </row>
    <row r="197" spans="25:25" x14ac:dyDescent="0.2">
      <c r="Y197" s="230"/>
    </row>
    <row r="198" spans="25:25" x14ac:dyDescent="0.2">
      <c r="Y198" s="230"/>
    </row>
    <row r="199" spans="25:25" x14ac:dyDescent="0.2">
      <c r="Y199" s="230"/>
    </row>
    <row r="200" spans="25:25" x14ac:dyDescent="0.2">
      <c r="Y200" s="230"/>
    </row>
    <row r="201" spans="25:25" x14ac:dyDescent="0.2">
      <c r="Y201" s="230"/>
    </row>
    <row r="202" spans="25:25" x14ac:dyDescent="0.2">
      <c r="Y202" s="230"/>
    </row>
    <row r="203" spans="25:25" x14ac:dyDescent="0.2">
      <c r="Y203" s="230"/>
    </row>
    <row r="204" spans="25:25" x14ac:dyDescent="0.2">
      <c r="Y204" s="230"/>
    </row>
    <row r="205" spans="25:25" x14ac:dyDescent="0.2">
      <c r="Y205" s="230"/>
    </row>
    <row r="206" spans="25:25" x14ac:dyDescent="0.2">
      <c r="Y206" s="230"/>
    </row>
    <row r="207" spans="25:25" x14ac:dyDescent="0.2">
      <c r="Y207" s="230"/>
    </row>
    <row r="208" spans="25:25" x14ac:dyDescent="0.2">
      <c r="Y208" s="230"/>
    </row>
    <row r="209" spans="25:25" x14ac:dyDescent="0.2">
      <c r="Y209" s="230"/>
    </row>
    <row r="210" spans="25:25" x14ac:dyDescent="0.2">
      <c r="Y210" s="230"/>
    </row>
    <row r="211" spans="25:25" x14ac:dyDescent="0.2">
      <c r="Y211" s="230"/>
    </row>
    <row r="212" spans="25:25" x14ac:dyDescent="0.2">
      <c r="Y212" s="230"/>
    </row>
    <row r="213" spans="25:25" x14ac:dyDescent="0.2">
      <c r="Y213" s="230"/>
    </row>
    <row r="214" spans="25:25" x14ac:dyDescent="0.2">
      <c r="Y214" s="230"/>
    </row>
    <row r="215" spans="25:25" x14ac:dyDescent="0.2">
      <c r="Y215" s="230"/>
    </row>
    <row r="216" spans="25:25" x14ac:dyDescent="0.2">
      <c r="Y216" s="230"/>
    </row>
    <row r="217" spans="25:25" x14ac:dyDescent="0.2">
      <c r="Y217" s="230"/>
    </row>
    <row r="218" spans="25:25" x14ac:dyDescent="0.2">
      <c r="Y218" s="230"/>
    </row>
    <row r="219" spans="25:25" x14ac:dyDescent="0.2">
      <c r="Y219" s="230"/>
    </row>
    <row r="220" spans="25:25" x14ac:dyDescent="0.2">
      <c r="Y220" s="230"/>
    </row>
    <row r="221" spans="25:25" x14ac:dyDescent="0.2">
      <c r="Y221" s="230"/>
    </row>
    <row r="222" spans="25:25" x14ac:dyDescent="0.2">
      <c r="Y222" s="230"/>
    </row>
    <row r="223" spans="25:25" x14ac:dyDescent="0.2">
      <c r="Y223" s="230"/>
    </row>
    <row r="224" spans="25:25" x14ac:dyDescent="0.2">
      <c r="Y224" s="230"/>
    </row>
    <row r="225" spans="25:25" x14ac:dyDescent="0.2">
      <c r="Y225" s="230"/>
    </row>
    <row r="226" spans="25:25" x14ac:dyDescent="0.2">
      <c r="Y226" s="230"/>
    </row>
    <row r="227" spans="25:25" x14ac:dyDescent="0.2">
      <c r="Y227" s="230"/>
    </row>
    <row r="228" spans="25:25" x14ac:dyDescent="0.2">
      <c r="Y228" s="230"/>
    </row>
    <row r="229" spans="25:25" x14ac:dyDescent="0.2">
      <c r="Y229" s="230"/>
    </row>
    <row r="230" spans="25:25" x14ac:dyDescent="0.2">
      <c r="Y230" s="230"/>
    </row>
    <row r="231" spans="25:25" x14ac:dyDescent="0.2">
      <c r="Y231" s="230"/>
    </row>
    <row r="232" spans="25:25" x14ac:dyDescent="0.2">
      <c r="Y232" s="230"/>
    </row>
    <row r="233" spans="25:25" x14ac:dyDescent="0.2">
      <c r="Y233" s="230"/>
    </row>
    <row r="234" spans="25:25" x14ac:dyDescent="0.2">
      <c r="Y234" s="230"/>
    </row>
    <row r="235" spans="25:25" x14ac:dyDescent="0.2">
      <c r="Y235" s="230"/>
    </row>
    <row r="236" spans="25:25" x14ac:dyDescent="0.2">
      <c r="Y236" s="230"/>
    </row>
    <row r="237" spans="25:25" x14ac:dyDescent="0.2">
      <c r="Y237" s="230"/>
    </row>
    <row r="238" spans="25:25" x14ac:dyDescent="0.2">
      <c r="Y238" s="230"/>
    </row>
    <row r="239" spans="25:25" x14ac:dyDescent="0.2">
      <c r="Y239" s="230"/>
    </row>
    <row r="240" spans="25:25" x14ac:dyDescent="0.2">
      <c r="Y240" s="230"/>
    </row>
    <row r="241" spans="25:25" x14ac:dyDescent="0.2">
      <c r="Y241" s="230"/>
    </row>
    <row r="242" spans="25:25" x14ac:dyDescent="0.2">
      <c r="Y242" s="230"/>
    </row>
    <row r="243" spans="25:25" x14ac:dyDescent="0.2">
      <c r="Y243" s="230"/>
    </row>
    <row r="244" spans="25:25" x14ac:dyDescent="0.2">
      <c r="Y244" s="230"/>
    </row>
    <row r="245" spans="25:25" x14ac:dyDescent="0.2">
      <c r="Y245" s="230"/>
    </row>
    <row r="246" spans="25:25" x14ac:dyDescent="0.2">
      <c r="Y246" s="230"/>
    </row>
    <row r="247" spans="25:25" x14ac:dyDescent="0.2">
      <c r="Y247" s="230"/>
    </row>
    <row r="248" spans="25:25" x14ac:dyDescent="0.2">
      <c r="Y248" s="230"/>
    </row>
    <row r="249" spans="25:25" x14ac:dyDescent="0.2">
      <c r="Y249" s="230"/>
    </row>
    <row r="250" spans="25:25" x14ac:dyDescent="0.2">
      <c r="Y250" s="230"/>
    </row>
    <row r="251" spans="25:25" x14ac:dyDescent="0.2">
      <c r="Y251" s="230"/>
    </row>
    <row r="252" spans="25:25" x14ac:dyDescent="0.2">
      <c r="Y252" s="230"/>
    </row>
    <row r="253" spans="25:25" x14ac:dyDescent="0.2">
      <c r="Y253" s="230"/>
    </row>
    <row r="254" spans="25:25" x14ac:dyDescent="0.2">
      <c r="Y254" s="230"/>
    </row>
    <row r="255" spans="25:25" x14ac:dyDescent="0.2">
      <c r="Y255" s="230"/>
    </row>
    <row r="256" spans="25:25" x14ac:dyDescent="0.2">
      <c r="Y256" s="230"/>
    </row>
    <row r="257" spans="25:25" x14ac:dyDescent="0.2">
      <c r="Y257" s="230"/>
    </row>
    <row r="258" spans="25:25" x14ac:dyDescent="0.2">
      <c r="Y258" s="230"/>
    </row>
    <row r="259" spans="25:25" x14ac:dyDescent="0.2">
      <c r="Y259" s="230"/>
    </row>
    <row r="260" spans="25:25" x14ac:dyDescent="0.2">
      <c r="Y260" s="230"/>
    </row>
    <row r="261" spans="25:25" x14ac:dyDescent="0.2">
      <c r="Y261" s="230"/>
    </row>
    <row r="262" spans="25:25" x14ac:dyDescent="0.2">
      <c r="Y262" s="230"/>
    </row>
    <row r="263" spans="25:25" x14ac:dyDescent="0.2">
      <c r="Y263" s="230"/>
    </row>
    <row r="264" spans="25:25" x14ac:dyDescent="0.2">
      <c r="Y264" s="230"/>
    </row>
    <row r="265" spans="25:25" x14ac:dyDescent="0.2">
      <c r="Y265" s="230"/>
    </row>
    <row r="266" spans="25:25" x14ac:dyDescent="0.2">
      <c r="Y266" s="230"/>
    </row>
    <row r="267" spans="25:25" x14ac:dyDescent="0.2">
      <c r="Y267" s="230"/>
    </row>
    <row r="268" spans="25:25" x14ac:dyDescent="0.2">
      <c r="Y268" s="230"/>
    </row>
    <row r="269" spans="25:25" x14ac:dyDescent="0.2">
      <c r="Y269" s="230"/>
    </row>
    <row r="270" spans="25:25" x14ac:dyDescent="0.2">
      <c r="Y270" s="230"/>
    </row>
    <row r="271" spans="25:25" x14ac:dyDescent="0.2">
      <c r="Y271" s="230"/>
    </row>
    <row r="272" spans="25:25" x14ac:dyDescent="0.2">
      <c r="Y272" s="230"/>
    </row>
    <row r="273" spans="25:25" x14ac:dyDescent="0.2">
      <c r="Y273" s="230"/>
    </row>
    <row r="274" spans="25:25" x14ac:dyDescent="0.2">
      <c r="Y274" s="230"/>
    </row>
    <row r="275" spans="25:25" x14ac:dyDescent="0.2">
      <c r="Y275" s="230"/>
    </row>
    <row r="276" spans="25:25" x14ac:dyDescent="0.2">
      <c r="Y276" s="230"/>
    </row>
    <row r="277" spans="25:25" x14ac:dyDescent="0.2">
      <c r="Y277" s="230"/>
    </row>
    <row r="278" spans="25:25" x14ac:dyDescent="0.2">
      <c r="Y278" s="230"/>
    </row>
    <row r="279" spans="25:25" x14ac:dyDescent="0.2">
      <c r="Y279" s="230"/>
    </row>
    <row r="280" spans="25:25" x14ac:dyDescent="0.2">
      <c r="Y280" s="230"/>
    </row>
    <row r="281" spans="25:25" x14ac:dyDescent="0.2">
      <c r="Y281" s="230"/>
    </row>
    <row r="282" spans="25:25" x14ac:dyDescent="0.2">
      <c r="Y282" s="230"/>
    </row>
    <row r="283" spans="25:25" x14ac:dyDescent="0.2">
      <c r="Y283" s="230"/>
    </row>
    <row r="284" spans="25:25" x14ac:dyDescent="0.2">
      <c r="Y284" s="230"/>
    </row>
    <row r="285" spans="25:25" x14ac:dyDescent="0.2">
      <c r="Y285" s="230"/>
    </row>
    <row r="286" spans="25:25" x14ac:dyDescent="0.2">
      <c r="Y286" s="230"/>
    </row>
    <row r="287" spans="25:25" x14ac:dyDescent="0.2">
      <c r="Y287" s="230"/>
    </row>
    <row r="288" spans="25:25" x14ac:dyDescent="0.2">
      <c r="Y288" s="230"/>
    </row>
    <row r="289" spans="25:25" x14ac:dyDescent="0.2">
      <c r="Y289" s="230"/>
    </row>
    <row r="290" spans="25:25" x14ac:dyDescent="0.2">
      <c r="Y290" s="230"/>
    </row>
    <row r="291" spans="25:25" x14ac:dyDescent="0.2">
      <c r="Y291" s="230"/>
    </row>
    <row r="292" spans="25:25" x14ac:dyDescent="0.2">
      <c r="Y292" s="230"/>
    </row>
    <row r="293" spans="25:25" x14ac:dyDescent="0.2">
      <c r="Y293" s="230"/>
    </row>
    <row r="294" spans="25:25" x14ac:dyDescent="0.2">
      <c r="Y294" s="230"/>
    </row>
    <row r="295" spans="25:25" x14ac:dyDescent="0.2">
      <c r="Y295" s="230"/>
    </row>
    <row r="296" spans="25:25" x14ac:dyDescent="0.2">
      <c r="Y296" s="230"/>
    </row>
    <row r="297" spans="25:25" x14ac:dyDescent="0.2">
      <c r="Y297" s="230"/>
    </row>
    <row r="298" spans="25:25" x14ac:dyDescent="0.2">
      <c r="Y298" s="230"/>
    </row>
    <row r="299" spans="25:25" x14ac:dyDescent="0.2">
      <c r="Y299" s="230"/>
    </row>
    <row r="300" spans="25:25" x14ac:dyDescent="0.2">
      <c r="Y300" s="230"/>
    </row>
    <row r="301" spans="25:25" x14ac:dyDescent="0.2">
      <c r="Y301" s="230"/>
    </row>
    <row r="302" spans="25:25" x14ac:dyDescent="0.2">
      <c r="Y302" s="230"/>
    </row>
    <row r="303" spans="25:25" x14ac:dyDescent="0.2">
      <c r="Y303" s="230"/>
    </row>
    <row r="304" spans="25:25" x14ac:dyDescent="0.2">
      <c r="Y304" s="230"/>
    </row>
    <row r="305" spans="25:25" x14ac:dyDescent="0.2">
      <c r="Y305" s="230"/>
    </row>
    <row r="306" spans="25:25" x14ac:dyDescent="0.2">
      <c r="Y306" s="230"/>
    </row>
    <row r="307" spans="25:25" x14ac:dyDescent="0.2">
      <c r="Y307" s="230"/>
    </row>
    <row r="308" spans="25:25" x14ac:dyDescent="0.2">
      <c r="Y308" s="230"/>
    </row>
    <row r="309" spans="25:25" x14ac:dyDescent="0.2">
      <c r="Y309" s="230"/>
    </row>
    <row r="310" spans="25:25" x14ac:dyDescent="0.2">
      <c r="Y310" s="230"/>
    </row>
    <row r="311" spans="25:25" x14ac:dyDescent="0.2">
      <c r="Y311" s="230"/>
    </row>
    <row r="312" spans="25:25" x14ac:dyDescent="0.2">
      <c r="Y312" s="230"/>
    </row>
    <row r="313" spans="25:25" x14ac:dyDescent="0.2">
      <c r="Y313" s="230"/>
    </row>
    <row r="314" spans="25:25" x14ac:dyDescent="0.2">
      <c r="Y314" s="230"/>
    </row>
    <row r="315" spans="25:25" x14ac:dyDescent="0.2">
      <c r="Y315" s="230"/>
    </row>
    <row r="316" spans="25:25" x14ac:dyDescent="0.2">
      <c r="Y316" s="230"/>
    </row>
    <row r="317" spans="25:25" x14ac:dyDescent="0.2">
      <c r="Y317" s="230"/>
    </row>
    <row r="318" spans="25:25" x14ac:dyDescent="0.2">
      <c r="Y318" s="230"/>
    </row>
    <row r="319" spans="25:25" x14ac:dyDescent="0.2">
      <c r="Y319" s="230"/>
    </row>
    <row r="320" spans="25:25" x14ac:dyDescent="0.2">
      <c r="Y320" s="230"/>
    </row>
    <row r="321" spans="25:25" x14ac:dyDescent="0.2">
      <c r="Y321" s="230"/>
    </row>
    <row r="322" spans="25:25" x14ac:dyDescent="0.2">
      <c r="Y322" s="230"/>
    </row>
    <row r="323" spans="25:25" x14ac:dyDescent="0.2">
      <c r="Y323" s="230"/>
    </row>
    <row r="324" spans="25:25" x14ac:dyDescent="0.2">
      <c r="Y324" s="230"/>
    </row>
    <row r="325" spans="25:25" x14ac:dyDescent="0.2">
      <c r="Y325" s="230"/>
    </row>
    <row r="326" spans="25:25" x14ac:dyDescent="0.2">
      <c r="Y326" s="230"/>
    </row>
    <row r="327" spans="25:25" x14ac:dyDescent="0.2">
      <c r="Y327" s="230"/>
    </row>
    <row r="328" spans="25:25" x14ac:dyDescent="0.2">
      <c r="Y328" s="230"/>
    </row>
    <row r="329" spans="25:25" x14ac:dyDescent="0.2">
      <c r="Y329" s="230"/>
    </row>
    <row r="330" spans="25:25" x14ac:dyDescent="0.2">
      <c r="Y330" s="230"/>
    </row>
    <row r="331" spans="25:25" x14ac:dyDescent="0.2">
      <c r="Y331" s="230"/>
    </row>
    <row r="332" spans="25:25" x14ac:dyDescent="0.2">
      <c r="Y332" s="230"/>
    </row>
    <row r="333" spans="25:25" x14ac:dyDescent="0.2">
      <c r="Y333" s="230"/>
    </row>
    <row r="334" spans="25:25" x14ac:dyDescent="0.2">
      <c r="Y334" s="230"/>
    </row>
    <row r="335" spans="25:25" x14ac:dyDescent="0.2">
      <c r="Y335" s="230"/>
    </row>
    <row r="336" spans="25:25" x14ac:dyDescent="0.2">
      <c r="Y336" s="230"/>
    </row>
    <row r="337" spans="25:25" x14ac:dyDescent="0.2">
      <c r="Y337" s="230"/>
    </row>
    <row r="338" spans="25:25" x14ac:dyDescent="0.2">
      <c r="Y338" s="230"/>
    </row>
    <row r="339" spans="25:25" x14ac:dyDescent="0.2">
      <c r="Y339" s="230"/>
    </row>
    <row r="340" spans="25:25" x14ac:dyDescent="0.2">
      <c r="Y340" s="230"/>
    </row>
    <row r="341" spans="25:25" x14ac:dyDescent="0.2">
      <c r="Y341" s="230"/>
    </row>
    <row r="342" spans="25:25" x14ac:dyDescent="0.2">
      <c r="Y342" s="230"/>
    </row>
    <row r="343" spans="25:25" x14ac:dyDescent="0.2">
      <c r="Y343" s="230"/>
    </row>
    <row r="344" spans="25:25" x14ac:dyDescent="0.2">
      <c r="Y344" s="230"/>
    </row>
    <row r="345" spans="25:25" x14ac:dyDescent="0.2">
      <c r="Y345" s="230"/>
    </row>
    <row r="346" spans="25:25" x14ac:dyDescent="0.2">
      <c r="Y346" s="230"/>
    </row>
    <row r="347" spans="25:25" x14ac:dyDescent="0.2">
      <c r="Y347" s="230"/>
    </row>
    <row r="348" spans="25:25" x14ac:dyDescent="0.2">
      <c r="Y348" s="230"/>
    </row>
    <row r="349" spans="25:25" x14ac:dyDescent="0.2">
      <c r="Y349" s="230"/>
    </row>
    <row r="350" spans="25:25" x14ac:dyDescent="0.2">
      <c r="Y350" s="230"/>
    </row>
    <row r="351" spans="25:25" x14ac:dyDescent="0.2">
      <c r="Y351" s="230"/>
    </row>
    <row r="352" spans="25:25" x14ac:dyDescent="0.2">
      <c r="Y352" s="230"/>
    </row>
    <row r="353" spans="25:25" x14ac:dyDescent="0.2">
      <c r="Y353" s="230"/>
    </row>
    <row r="354" spans="25:25" x14ac:dyDescent="0.2">
      <c r="Y354" s="230"/>
    </row>
    <row r="355" spans="25:25" x14ac:dyDescent="0.2">
      <c r="Y355" s="230"/>
    </row>
    <row r="356" spans="25:25" x14ac:dyDescent="0.2">
      <c r="Y356" s="230"/>
    </row>
    <row r="357" spans="25:25" x14ac:dyDescent="0.2">
      <c r="Y357" s="230"/>
    </row>
    <row r="358" spans="25:25" x14ac:dyDescent="0.2">
      <c r="Y358" s="230"/>
    </row>
    <row r="359" spans="25:25" x14ac:dyDescent="0.2">
      <c r="Y359" s="230"/>
    </row>
    <row r="360" spans="25:25" x14ac:dyDescent="0.2">
      <c r="Y360" s="230"/>
    </row>
    <row r="361" spans="25:25" x14ac:dyDescent="0.2">
      <c r="Y361" s="230"/>
    </row>
    <row r="362" spans="25:25" x14ac:dyDescent="0.2">
      <c r="Y362" s="230"/>
    </row>
    <row r="363" spans="25:25" x14ac:dyDescent="0.2">
      <c r="Y363" s="230"/>
    </row>
    <row r="364" spans="25:25" x14ac:dyDescent="0.2">
      <c r="Y364" s="230"/>
    </row>
    <row r="365" spans="25:25" x14ac:dyDescent="0.2">
      <c r="Y365" s="230"/>
    </row>
    <row r="366" spans="25:25" x14ac:dyDescent="0.2">
      <c r="Y366" s="230"/>
    </row>
    <row r="367" spans="25:25" x14ac:dyDescent="0.2">
      <c r="Y367" s="230"/>
    </row>
    <row r="368" spans="25:25" x14ac:dyDescent="0.2">
      <c r="Y368" s="230"/>
    </row>
    <row r="369" spans="25:25" x14ac:dyDescent="0.2">
      <c r="Y369" s="230"/>
    </row>
    <row r="370" spans="25:25" x14ac:dyDescent="0.2">
      <c r="Y370" s="230"/>
    </row>
    <row r="371" spans="25:25" x14ac:dyDescent="0.2">
      <c r="Y371" s="230"/>
    </row>
    <row r="372" spans="25:25" x14ac:dyDescent="0.2">
      <c r="Y372" s="230"/>
    </row>
    <row r="373" spans="25:25" x14ac:dyDescent="0.2">
      <c r="Y373" s="230"/>
    </row>
    <row r="374" spans="25:25" x14ac:dyDescent="0.2">
      <c r="Y374" s="230"/>
    </row>
    <row r="375" spans="25:25" x14ac:dyDescent="0.2">
      <c r="Y375" s="230"/>
    </row>
    <row r="376" spans="25:25" x14ac:dyDescent="0.2">
      <c r="Y376" s="230"/>
    </row>
    <row r="377" spans="25:25" x14ac:dyDescent="0.2">
      <c r="Y377" s="230"/>
    </row>
    <row r="378" spans="25:25" x14ac:dyDescent="0.2">
      <c r="Y378" s="230"/>
    </row>
    <row r="379" spans="25:25" x14ac:dyDescent="0.2">
      <c r="Y379" s="230"/>
    </row>
    <row r="380" spans="25:25" x14ac:dyDescent="0.2">
      <c r="Y380" s="230"/>
    </row>
    <row r="381" spans="25:25" x14ac:dyDescent="0.2">
      <c r="Y381" s="230"/>
    </row>
    <row r="382" spans="25:25" x14ac:dyDescent="0.2">
      <c r="Y382" s="230"/>
    </row>
    <row r="383" spans="25:25" x14ac:dyDescent="0.2">
      <c r="Y383" s="230"/>
    </row>
    <row r="384" spans="25:25" x14ac:dyDescent="0.2">
      <c r="Y384" s="230"/>
    </row>
    <row r="385" spans="25:25" x14ac:dyDescent="0.2">
      <c r="Y385" s="230"/>
    </row>
    <row r="386" spans="25:25" x14ac:dyDescent="0.2">
      <c r="Y386" s="230"/>
    </row>
    <row r="387" spans="25:25" x14ac:dyDescent="0.2">
      <c r="Y387" s="230"/>
    </row>
    <row r="388" spans="25:25" x14ac:dyDescent="0.2">
      <c r="Y388" s="230"/>
    </row>
    <row r="389" spans="25:25" x14ac:dyDescent="0.2">
      <c r="Y389" s="230"/>
    </row>
    <row r="390" spans="25:25" x14ac:dyDescent="0.2">
      <c r="Y390" s="230"/>
    </row>
    <row r="391" spans="25:25" x14ac:dyDescent="0.2">
      <c r="Y391" s="230"/>
    </row>
    <row r="392" spans="25:25" x14ac:dyDescent="0.2">
      <c r="Y392" s="230"/>
    </row>
    <row r="393" spans="25:25" x14ac:dyDescent="0.2">
      <c r="Y393" s="230"/>
    </row>
    <row r="394" spans="25:25" x14ac:dyDescent="0.2">
      <c r="Y394" s="230"/>
    </row>
    <row r="395" spans="25:25" x14ac:dyDescent="0.2">
      <c r="Y395" s="230"/>
    </row>
    <row r="396" spans="25:25" x14ac:dyDescent="0.2">
      <c r="Y396" s="230"/>
    </row>
    <row r="397" spans="25:25" x14ac:dyDescent="0.2">
      <c r="Y397" s="230"/>
    </row>
    <row r="398" spans="25:25" x14ac:dyDescent="0.2">
      <c r="Y398" s="230"/>
    </row>
    <row r="399" spans="25:25" x14ac:dyDescent="0.2">
      <c r="Y399" s="230"/>
    </row>
    <row r="400" spans="25:25" x14ac:dyDescent="0.2">
      <c r="Y400" s="230"/>
    </row>
    <row r="401" spans="25:25" x14ac:dyDescent="0.2">
      <c r="Y401" s="230"/>
    </row>
    <row r="402" spans="25:25" x14ac:dyDescent="0.2">
      <c r="Y402" s="230"/>
    </row>
    <row r="403" spans="25:25" x14ac:dyDescent="0.2">
      <c r="Y403" s="230"/>
    </row>
    <row r="404" spans="25:25" x14ac:dyDescent="0.2">
      <c r="Y404" s="230"/>
    </row>
    <row r="405" spans="25:25" x14ac:dyDescent="0.2">
      <c r="Y405" s="230"/>
    </row>
    <row r="406" spans="25:25" x14ac:dyDescent="0.2">
      <c r="Y406" s="230"/>
    </row>
    <row r="407" spans="25:25" x14ac:dyDescent="0.2">
      <c r="Y407" s="230"/>
    </row>
    <row r="408" spans="25:25" x14ac:dyDescent="0.2">
      <c r="Y408" s="230"/>
    </row>
    <row r="409" spans="25:25" x14ac:dyDescent="0.2">
      <c r="Y409" s="230"/>
    </row>
    <row r="410" spans="25:25" x14ac:dyDescent="0.2">
      <c r="Y410" s="230"/>
    </row>
    <row r="411" spans="25:25" x14ac:dyDescent="0.2">
      <c r="Y411" s="230"/>
    </row>
    <row r="412" spans="25:25" x14ac:dyDescent="0.2">
      <c r="Y412" s="230"/>
    </row>
    <row r="413" spans="25:25" x14ac:dyDescent="0.2">
      <c r="Y413" s="230"/>
    </row>
    <row r="414" spans="25:25" x14ac:dyDescent="0.2">
      <c r="Y414" s="230"/>
    </row>
    <row r="415" spans="25:25" x14ac:dyDescent="0.2">
      <c r="Y415" s="230"/>
    </row>
    <row r="416" spans="25:25" x14ac:dyDescent="0.2">
      <c r="Y416" s="230"/>
    </row>
    <row r="417" spans="25:25" x14ac:dyDescent="0.2">
      <c r="Y417" s="230"/>
    </row>
    <row r="418" spans="25:25" x14ac:dyDescent="0.2">
      <c r="Y418" s="230"/>
    </row>
    <row r="419" spans="25:25" x14ac:dyDescent="0.2">
      <c r="Y419" s="230"/>
    </row>
    <row r="420" spans="25:25" x14ac:dyDescent="0.2">
      <c r="Y420" s="230"/>
    </row>
    <row r="421" spans="25:25" x14ac:dyDescent="0.2">
      <c r="Y421" s="230"/>
    </row>
    <row r="422" spans="25:25" x14ac:dyDescent="0.2">
      <c r="Y422" s="230"/>
    </row>
    <row r="423" spans="25:25" x14ac:dyDescent="0.2">
      <c r="Y423" s="230"/>
    </row>
    <row r="424" spans="25:25" x14ac:dyDescent="0.2">
      <c r="Y424" s="230"/>
    </row>
    <row r="425" spans="25:25" x14ac:dyDescent="0.2">
      <c r="Y425" s="230"/>
    </row>
    <row r="426" spans="25:25" x14ac:dyDescent="0.2">
      <c r="Y426" s="230"/>
    </row>
    <row r="427" spans="25:25" x14ac:dyDescent="0.2">
      <c r="Y427" s="230"/>
    </row>
    <row r="428" spans="25:25" x14ac:dyDescent="0.2">
      <c r="Y428" s="230"/>
    </row>
    <row r="429" spans="25:25" x14ac:dyDescent="0.2">
      <c r="Y429" s="230"/>
    </row>
    <row r="430" spans="25:25" x14ac:dyDescent="0.2">
      <c r="Y430" s="230"/>
    </row>
    <row r="431" spans="25:25" x14ac:dyDescent="0.2">
      <c r="Y431" s="230"/>
    </row>
    <row r="432" spans="25:25" x14ac:dyDescent="0.2">
      <c r="Y432" s="230"/>
    </row>
    <row r="433" spans="25:25" x14ac:dyDescent="0.2">
      <c r="Y433" s="230"/>
    </row>
    <row r="434" spans="25:25" x14ac:dyDescent="0.2">
      <c r="Y434" s="230"/>
    </row>
    <row r="435" spans="25:25" x14ac:dyDescent="0.2">
      <c r="Y435" s="230"/>
    </row>
    <row r="436" spans="25:25" x14ac:dyDescent="0.2">
      <c r="Y436" s="230"/>
    </row>
    <row r="437" spans="25:25" x14ac:dyDescent="0.2">
      <c r="Y437" s="230"/>
    </row>
    <row r="438" spans="25:25" x14ac:dyDescent="0.2">
      <c r="Y438" s="230"/>
    </row>
    <row r="439" spans="25:25" x14ac:dyDescent="0.2">
      <c r="Y439" s="230"/>
    </row>
    <row r="440" spans="25:25" x14ac:dyDescent="0.2">
      <c r="Y440" s="230"/>
    </row>
    <row r="441" spans="25:25" x14ac:dyDescent="0.2">
      <c r="Y441" s="230"/>
    </row>
    <row r="442" spans="25:25" x14ac:dyDescent="0.2">
      <c r="Y442" s="230"/>
    </row>
    <row r="443" spans="25:25" x14ac:dyDescent="0.2">
      <c r="Y443" s="230"/>
    </row>
    <row r="444" spans="25:25" x14ac:dyDescent="0.2">
      <c r="Y444" s="230"/>
    </row>
    <row r="445" spans="25:25" x14ac:dyDescent="0.2">
      <c r="Y445" s="230"/>
    </row>
    <row r="446" spans="25:25" x14ac:dyDescent="0.2">
      <c r="Y446" s="230"/>
    </row>
    <row r="447" spans="25:25" x14ac:dyDescent="0.2">
      <c r="Y447" s="230"/>
    </row>
    <row r="448" spans="25:25" x14ac:dyDescent="0.2">
      <c r="Y448" s="230"/>
    </row>
    <row r="449" spans="25:25" x14ac:dyDescent="0.2">
      <c r="Y449" s="230"/>
    </row>
    <row r="450" spans="25:25" x14ac:dyDescent="0.2">
      <c r="Y450" s="230"/>
    </row>
    <row r="451" spans="25:25" x14ac:dyDescent="0.2">
      <c r="Y451" s="230"/>
    </row>
    <row r="452" spans="25:25" x14ac:dyDescent="0.2">
      <c r="Y452" s="230"/>
    </row>
    <row r="453" spans="25:25" x14ac:dyDescent="0.2">
      <c r="Y453" s="230"/>
    </row>
    <row r="454" spans="25:25" x14ac:dyDescent="0.2">
      <c r="Y454" s="230"/>
    </row>
    <row r="455" spans="25:25" x14ac:dyDescent="0.2">
      <c r="Y455" s="230"/>
    </row>
    <row r="456" spans="25:25" x14ac:dyDescent="0.2">
      <c r="Y456" s="230"/>
    </row>
    <row r="457" spans="25:25" x14ac:dyDescent="0.2">
      <c r="Y457" s="230"/>
    </row>
    <row r="458" spans="25:25" x14ac:dyDescent="0.2">
      <c r="Y458" s="230"/>
    </row>
    <row r="459" spans="25:25" x14ac:dyDescent="0.2">
      <c r="Y459" s="230"/>
    </row>
    <row r="460" spans="25:25" x14ac:dyDescent="0.2">
      <c r="Y460" s="230"/>
    </row>
    <row r="461" spans="25:25" x14ac:dyDescent="0.2">
      <c r="Y461" s="230"/>
    </row>
    <row r="462" spans="25:25" x14ac:dyDescent="0.2">
      <c r="Y462" s="230"/>
    </row>
    <row r="463" spans="25:25" x14ac:dyDescent="0.2">
      <c r="Y463" s="230"/>
    </row>
    <row r="464" spans="25:25" x14ac:dyDescent="0.2">
      <c r="Y464" s="230"/>
    </row>
    <row r="465" spans="25:25" x14ac:dyDescent="0.2">
      <c r="Y465" s="230"/>
    </row>
    <row r="466" spans="25:25" x14ac:dyDescent="0.2">
      <c r="Y466" s="230"/>
    </row>
    <row r="467" spans="25:25" x14ac:dyDescent="0.2">
      <c r="Y467" s="230"/>
    </row>
    <row r="468" spans="25:25" x14ac:dyDescent="0.2">
      <c r="Y468" s="230"/>
    </row>
    <row r="469" spans="25:25" x14ac:dyDescent="0.2">
      <c r="Y469" s="230"/>
    </row>
    <row r="470" spans="25:25" x14ac:dyDescent="0.2">
      <c r="Y470" s="230"/>
    </row>
    <row r="471" spans="25:25" x14ac:dyDescent="0.2">
      <c r="Y471" s="230"/>
    </row>
    <row r="472" spans="25:25" x14ac:dyDescent="0.2">
      <c r="Y472" s="230"/>
    </row>
    <row r="473" spans="25:25" x14ac:dyDescent="0.2">
      <c r="Y473" s="230"/>
    </row>
    <row r="474" spans="25:25" x14ac:dyDescent="0.2">
      <c r="Y474" s="230"/>
    </row>
    <row r="475" spans="25:25" x14ac:dyDescent="0.2">
      <c r="Y475" s="230"/>
    </row>
    <row r="476" spans="25:25" x14ac:dyDescent="0.2">
      <c r="Y476" s="230"/>
    </row>
    <row r="477" spans="25:25" x14ac:dyDescent="0.2">
      <c r="Y477" s="230"/>
    </row>
    <row r="478" spans="25:25" x14ac:dyDescent="0.2">
      <c r="Y478" s="230"/>
    </row>
    <row r="479" spans="25:25" x14ac:dyDescent="0.2">
      <c r="Y479" s="230"/>
    </row>
    <row r="480" spans="25:25" x14ac:dyDescent="0.2">
      <c r="Y480" s="230"/>
    </row>
    <row r="481" spans="25:25" x14ac:dyDescent="0.2">
      <c r="Y481" s="230"/>
    </row>
    <row r="482" spans="25:25" x14ac:dyDescent="0.2">
      <c r="Y482" s="230"/>
    </row>
    <row r="483" spans="25:25" x14ac:dyDescent="0.2">
      <c r="Y483" s="230"/>
    </row>
    <row r="484" spans="25:25" x14ac:dyDescent="0.2">
      <c r="Y484" s="230"/>
    </row>
    <row r="485" spans="25:25" x14ac:dyDescent="0.2">
      <c r="Y485" s="230"/>
    </row>
    <row r="486" spans="25:25" x14ac:dyDescent="0.2">
      <c r="Y486" s="230"/>
    </row>
    <row r="487" spans="25:25" x14ac:dyDescent="0.2">
      <c r="Y487" s="230"/>
    </row>
    <row r="488" spans="25:25" x14ac:dyDescent="0.2">
      <c r="Y488" s="230"/>
    </row>
    <row r="489" spans="25:25" x14ac:dyDescent="0.2">
      <c r="Y489" s="230"/>
    </row>
    <row r="490" spans="25:25" x14ac:dyDescent="0.2">
      <c r="Y490" s="230"/>
    </row>
    <row r="491" spans="25:25" x14ac:dyDescent="0.2">
      <c r="Y491" s="230"/>
    </row>
    <row r="492" spans="25:25" x14ac:dyDescent="0.2">
      <c r="Y492" s="230"/>
    </row>
    <row r="493" spans="25:25" x14ac:dyDescent="0.2">
      <c r="Y493" s="230"/>
    </row>
    <row r="494" spans="25:25" x14ac:dyDescent="0.2">
      <c r="Y494" s="230"/>
    </row>
    <row r="495" spans="25:25" x14ac:dyDescent="0.2">
      <c r="Y495" s="230"/>
    </row>
    <row r="496" spans="25:25" x14ac:dyDescent="0.2">
      <c r="Y496" s="230"/>
    </row>
    <row r="497" spans="25:25" x14ac:dyDescent="0.2">
      <c r="Y497" s="230"/>
    </row>
    <row r="498" spans="25:25" x14ac:dyDescent="0.2">
      <c r="Y498" s="230"/>
    </row>
    <row r="499" spans="25:25" x14ac:dyDescent="0.2">
      <c r="Y499" s="230"/>
    </row>
    <row r="500" spans="25:25" x14ac:dyDescent="0.2">
      <c r="Y500" s="230"/>
    </row>
    <row r="501" spans="25:25" x14ac:dyDescent="0.2">
      <c r="Y501" s="230"/>
    </row>
    <row r="502" spans="25:25" x14ac:dyDescent="0.2">
      <c r="Y502" s="230"/>
    </row>
    <row r="503" spans="25:25" x14ac:dyDescent="0.2">
      <c r="Y503" s="230"/>
    </row>
    <row r="504" spans="25:25" x14ac:dyDescent="0.2">
      <c r="Y504" s="230"/>
    </row>
    <row r="505" spans="25:25" x14ac:dyDescent="0.2">
      <c r="Y505" s="230"/>
    </row>
    <row r="506" spans="25:25" x14ac:dyDescent="0.2">
      <c r="Y506" s="230"/>
    </row>
    <row r="507" spans="25:25" x14ac:dyDescent="0.2">
      <c r="Y507" s="230"/>
    </row>
    <row r="508" spans="25:25" x14ac:dyDescent="0.2">
      <c r="Y508" s="230"/>
    </row>
    <row r="509" spans="25:25" x14ac:dyDescent="0.2">
      <c r="Y509" s="230"/>
    </row>
    <row r="510" spans="25:25" x14ac:dyDescent="0.2">
      <c r="Y510" s="230"/>
    </row>
    <row r="511" spans="25:25" x14ac:dyDescent="0.2">
      <c r="Y511" s="230"/>
    </row>
    <row r="512" spans="25:25" x14ac:dyDescent="0.2">
      <c r="Y512" s="230"/>
    </row>
    <row r="513" spans="25:25" x14ac:dyDescent="0.2">
      <c r="Y513" s="230"/>
    </row>
    <row r="514" spans="25:25" x14ac:dyDescent="0.2">
      <c r="Y514" s="230"/>
    </row>
    <row r="515" spans="25:25" x14ac:dyDescent="0.2">
      <c r="Y515" s="230"/>
    </row>
    <row r="516" spans="25:25" x14ac:dyDescent="0.2">
      <c r="Y516" s="230"/>
    </row>
    <row r="517" spans="25:25" x14ac:dyDescent="0.2">
      <c r="Y517" s="230"/>
    </row>
    <row r="518" spans="25:25" x14ac:dyDescent="0.2">
      <c r="Y518" s="230"/>
    </row>
    <row r="519" spans="25:25" x14ac:dyDescent="0.2">
      <c r="Y519" s="230"/>
    </row>
    <row r="520" spans="25:25" x14ac:dyDescent="0.2">
      <c r="Y520" s="230"/>
    </row>
    <row r="521" spans="25:25" x14ac:dyDescent="0.2">
      <c r="Y521" s="230"/>
    </row>
    <row r="522" spans="25:25" x14ac:dyDescent="0.2">
      <c r="Y522" s="230"/>
    </row>
    <row r="523" spans="25:25" x14ac:dyDescent="0.2">
      <c r="Y523" s="230"/>
    </row>
    <row r="524" spans="25:25" x14ac:dyDescent="0.2">
      <c r="Y524" s="230"/>
    </row>
    <row r="525" spans="25:25" x14ac:dyDescent="0.2">
      <c r="Y525" s="230"/>
    </row>
    <row r="526" spans="25:25" x14ac:dyDescent="0.2">
      <c r="Y526" s="230"/>
    </row>
    <row r="527" spans="25:25" x14ac:dyDescent="0.2">
      <c r="Y527" s="230"/>
    </row>
    <row r="528" spans="25:25" x14ac:dyDescent="0.2">
      <c r="Y528" s="230"/>
    </row>
    <row r="529" spans="25:25" x14ac:dyDescent="0.2">
      <c r="Y529" s="230"/>
    </row>
    <row r="530" spans="25:25" x14ac:dyDescent="0.2">
      <c r="Y530" s="230"/>
    </row>
    <row r="531" spans="25:25" x14ac:dyDescent="0.2">
      <c r="Y531" s="230"/>
    </row>
    <row r="532" spans="25:25" x14ac:dyDescent="0.2">
      <c r="Y532" s="230"/>
    </row>
    <row r="533" spans="25:25" x14ac:dyDescent="0.2">
      <c r="Y533" s="230"/>
    </row>
    <row r="534" spans="25:25" x14ac:dyDescent="0.2">
      <c r="Y534" s="230"/>
    </row>
    <row r="535" spans="25:25" x14ac:dyDescent="0.2">
      <c r="Y535" s="230"/>
    </row>
    <row r="536" spans="25:25" x14ac:dyDescent="0.2">
      <c r="Y536" s="230"/>
    </row>
    <row r="537" spans="25:25" x14ac:dyDescent="0.2">
      <c r="Y537" s="230"/>
    </row>
    <row r="538" spans="25:25" x14ac:dyDescent="0.2">
      <c r="Y538" s="230"/>
    </row>
    <row r="539" spans="25:25" x14ac:dyDescent="0.2">
      <c r="Y539" s="230"/>
    </row>
    <row r="540" spans="25:25" x14ac:dyDescent="0.2">
      <c r="Y540" s="230"/>
    </row>
    <row r="541" spans="25:25" x14ac:dyDescent="0.2">
      <c r="Y541" s="230"/>
    </row>
    <row r="542" spans="25:25" x14ac:dyDescent="0.2">
      <c r="Y542" s="230"/>
    </row>
    <row r="543" spans="25:25" x14ac:dyDescent="0.2">
      <c r="Y543" s="230"/>
    </row>
    <row r="544" spans="25:25" x14ac:dyDescent="0.2">
      <c r="Y544" s="230"/>
    </row>
    <row r="545" spans="25:25" x14ac:dyDescent="0.2">
      <c r="Y545" s="230"/>
    </row>
    <row r="546" spans="25:25" x14ac:dyDescent="0.2">
      <c r="Y546" s="230"/>
    </row>
    <row r="547" spans="25:25" x14ac:dyDescent="0.2">
      <c r="Y547" s="230"/>
    </row>
    <row r="548" spans="25:25" x14ac:dyDescent="0.2">
      <c r="Y548" s="230"/>
    </row>
    <row r="549" spans="25:25" x14ac:dyDescent="0.2">
      <c r="Y549" s="230"/>
    </row>
    <row r="550" spans="25:25" x14ac:dyDescent="0.2">
      <c r="Y550" s="230"/>
    </row>
    <row r="551" spans="25:25" x14ac:dyDescent="0.2">
      <c r="Y551" s="230"/>
    </row>
    <row r="552" spans="25:25" x14ac:dyDescent="0.2">
      <c r="Y552" s="230"/>
    </row>
    <row r="553" spans="25:25" x14ac:dyDescent="0.2">
      <c r="Y553" s="230"/>
    </row>
    <row r="554" spans="25:25" x14ac:dyDescent="0.2">
      <c r="Y554" s="230"/>
    </row>
    <row r="555" spans="25:25" x14ac:dyDescent="0.2">
      <c r="Y555" s="230"/>
    </row>
    <row r="556" spans="25:25" x14ac:dyDescent="0.2">
      <c r="Y556" s="230"/>
    </row>
    <row r="557" spans="25:25" x14ac:dyDescent="0.2">
      <c r="Y557" s="230"/>
    </row>
    <row r="558" spans="25:25" x14ac:dyDescent="0.2">
      <c r="Y558" s="230"/>
    </row>
    <row r="559" spans="25:25" x14ac:dyDescent="0.2">
      <c r="Y559" s="230"/>
    </row>
    <row r="560" spans="25:25" x14ac:dyDescent="0.2">
      <c r="Y560" s="230"/>
    </row>
    <row r="561" spans="25:25" x14ac:dyDescent="0.2">
      <c r="Y561" s="230"/>
    </row>
    <row r="562" spans="25:25" x14ac:dyDescent="0.2">
      <c r="Y562" s="230"/>
    </row>
    <row r="563" spans="25:25" x14ac:dyDescent="0.2">
      <c r="Y563" s="230"/>
    </row>
    <row r="564" spans="25:25" x14ac:dyDescent="0.2">
      <c r="Y564" s="230"/>
    </row>
    <row r="565" spans="25:25" x14ac:dyDescent="0.2">
      <c r="Y565" s="230"/>
    </row>
    <row r="566" spans="25:25" x14ac:dyDescent="0.2">
      <c r="Y566" s="230"/>
    </row>
    <row r="567" spans="25:25" x14ac:dyDescent="0.2">
      <c r="Y567" s="230"/>
    </row>
    <row r="568" spans="25:25" x14ac:dyDescent="0.2">
      <c r="Y568" s="230"/>
    </row>
    <row r="569" spans="25:25" x14ac:dyDescent="0.2">
      <c r="Y569" s="230"/>
    </row>
    <row r="570" spans="25:25" x14ac:dyDescent="0.2">
      <c r="Y570" s="230"/>
    </row>
    <row r="571" spans="25:25" x14ac:dyDescent="0.2">
      <c r="Y571" s="230"/>
    </row>
    <row r="572" spans="25:25" x14ac:dyDescent="0.2">
      <c r="Y572" s="230"/>
    </row>
    <row r="573" spans="25:25" x14ac:dyDescent="0.2">
      <c r="Y573" s="230"/>
    </row>
    <row r="574" spans="25:25" x14ac:dyDescent="0.2">
      <c r="Y574" s="230"/>
    </row>
    <row r="575" spans="25:25" x14ac:dyDescent="0.2">
      <c r="Y575" s="230"/>
    </row>
    <row r="576" spans="25:25" x14ac:dyDescent="0.2">
      <c r="Y576" s="230"/>
    </row>
    <row r="577" spans="25:25" x14ac:dyDescent="0.2">
      <c r="Y577" s="230"/>
    </row>
    <row r="578" spans="25:25" x14ac:dyDescent="0.2">
      <c r="Y578" s="230"/>
    </row>
    <row r="579" spans="25:25" x14ac:dyDescent="0.2">
      <c r="Y579" s="230"/>
    </row>
    <row r="580" spans="25:25" x14ac:dyDescent="0.2">
      <c r="Y580" s="230"/>
    </row>
    <row r="581" spans="25:25" x14ac:dyDescent="0.2">
      <c r="Y581" s="230"/>
    </row>
    <row r="582" spans="25:25" x14ac:dyDescent="0.2">
      <c r="Y582" s="230"/>
    </row>
    <row r="583" spans="25:25" x14ac:dyDescent="0.2">
      <c r="Y583" s="230"/>
    </row>
    <row r="584" spans="25:25" x14ac:dyDescent="0.2">
      <c r="Y584" s="230"/>
    </row>
    <row r="585" spans="25:25" x14ac:dyDescent="0.2">
      <c r="Y585" s="230"/>
    </row>
    <row r="586" spans="25:25" x14ac:dyDescent="0.2">
      <c r="Y586" s="230"/>
    </row>
    <row r="587" spans="25:25" x14ac:dyDescent="0.2">
      <c r="Y587" s="230"/>
    </row>
    <row r="588" spans="25:25" x14ac:dyDescent="0.2">
      <c r="Y588" s="230"/>
    </row>
    <row r="589" spans="25:25" x14ac:dyDescent="0.2">
      <c r="Y589" s="230"/>
    </row>
    <row r="590" spans="25:25" x14ac:dyDescent="0.2">
      <c r="Y590" s="230"/>
    </row>
    <row r="591" spans="25:25" x14ac:dyDescent="0.2">
      <c r="Y591" s="230"/>
    </row>
    <row r="592" spans="25:25" x14ac:dyDescent="0.2">
      <c r="Y592" s="230"/>
    </row>
    <row r="593" spans="25:25" x14ac:dyDescent="0.2">
      <c r="Y593" s="230"/>
    </row>
    <row r="594" spans="25:25" x14ac:dyDescent="0.2">
      <c r="Y594" s="230"/>
    </row>
    <row r="595" spans="25:25" x14ac:dyDescent="0.2">
      <c r="Y595" s="230"/>
    </row>
    <row r="596" spans="25:25" x14ac:dyDescent="0.2">
      <c r="Y596" s="230"/>
    </row>
    <row r="597" spans="25:25" x14ac:dyDescent="0.2">
      <c r="Y597" s="230"/>
    </row>
    <row r="598" spans="25:25" x14ac:dyDescent="0.2">
      <c r="Y598" s="230"/>
    </row>
    <row r="599" spans="25:25" x14ac:dyDescent="0.2">
      <c r="Y599" s="230"/>
    </row>
    <row r="600" spans="25:25" x14ac:dyDescent="0.2">
      <c r="Y600" s="230"/>
    </row>
    <row r="601" spans="25:25" x14ac:dyDescent="0.2">
      <c r="Y601" s="230"/>
    </row>
    <row r="602" spans="25:25" x14ac:dyDescent="0.2">
      <c r="Y602" s="230"/>
    </row>
    <row r="603" spans="25:25" x14ac:dyDescent="0.2">
      <c r="Y603" s="230"/>
    </row>
    <row r="604" spans="25:25" x14ac:dyDescent="0.2">
      <c r="Y604" s="230"/>
    </row>
    <row r="605" spans="25:25" x14ac:dyDescent="0.2">
      <c r="Y605" s="230"/>
    </row>
    <row r="606" spans="25:25" x14ac:dyDescent="0.2">
      <c r="Y606" s="230"/>
    </row>
    <row r="607" spans="25:25" x14ac:dyDescent="0.2">
      <c r="Y607" s="230"/>
    </row>
    <row r="608" spans="25:25" x14ac:dyDescent="0.2">
      <c r="Y608" s="230"/>
    </row>
    <row r="609" spans="25:25" x14ac:dyDescent="0.2">
      <c r="Y609" s="230"/>
    </row>
    <row r="610" spans="25:25" x14ac:dyDescent="0.2">
      <c r="Y610" s="230"/>
    </row>
    <row r="611" spans="25:25" x14ac:dyDescent="0.2">
      <c r="Y611" s="230"/>
    </row>
    <row r="612" spans="25:25" x14ac:dyDescent="0.2">
      <c r="Y612" s="230"/>
    </row>
    <row r="613" spans="25:25" x14ac:dyDescent="0.2">
      <c r="Y613" s="230"/>
    </row>
    <row r="614" spans="25:25" x14ac:dyDescent="0.2">
      <c r="Y614" s="230"/>
    </row>
    <row r="615" spans="25:25" x14ac:dyDescent="0.2">
      <c r="Y615" s="230"/>
    </row>
    <row r="616" spans="25:25" x14ac:dyDescent="0.2">
      <c r="Y616" s="230"/>
    </row>
    <row r="617" spans="25:25" x14ac:dyDescent="0.2">
      <c r="Y617" s="230"/>
    </row>
    <row r="618" spans="25:25" x14ac:dyDescent="0.2">
      <c r="Y618" s="230"/>
    </row>
    <row r="619" spans="25:25" x14ac:dyDescent="0.2">
      <c r="Y619" s="230"/>
    </row>
    <row r="620" spans="25:25" x14ac:dyDescent="0.2">
      <c r="Y620" s="230"/>
    </row>
    <row r="621" spans="25:25" x14ac:dyDescent="0.2">
      <c r="Y621" s="230"/>
    </row>
    <row r="622" spans="25:25" x14ac:dyDescent="0.2">
      <c r="Y622" s="230"/>
    </row>
    <row r="623" spans="25:25" x14ac:dyDescent="0.2">
      <c r="Y623" s="230"/>
    </row>
    <row r="624" spans="25:25" x14ac:dyDescent="0.2">
      <c r="Y624" s="230"/>
    </row>
    <row r="625" spans="25:25" x14ac:dyDescent="0.2">
      <c r="Y625" s="230"/>
    </row>
    <row r="626" spans="25:25" x14ac:dyDescent="0.2">
      <c r="Y626" s="230"/>
    </row>
    <row r="627" spans="25:25" x14ac:dyDescent="0.2">
      <c r="Y627" s="230"/>
    </row>
    <row r="628" spans="25:25" x14ac:dyDescent="0.2">
      <c r="Y628" s="230"/>
    </row>
    <row r="629" spans="25:25" x14ac:dyDescent="0.2">
      <c r="Y629" s="230"/>
    </row>
    <row r="630" spans="25:25" x14ac:dyDescent="0.2">
      <c r="Y630" s="230"/>
    </row>
    <row r="631" spans="25:25" x14ac:dyDescent="0.2">
      <c r="Y631" s="230"/>
    </row>
    <row r="632" spans="25:25" x14ac:dyDescent="0.2">
      <c r="Y632" s="230"/>
    </row>
    <row r="633" spans="25:25" x14ac:dyDescent="0.2">
      <c r="Y633" s="230"/>
    </row>
    <row r="634" spans="25:25" x14ac:dyDescent="0.2">
      <c r="Y634" s="230"/>
    </row>
    <row r="635" spans="25:25" x14ac:dyDescent="0.2">
      <c r="Y635" s="230"/>
    </row>
    <row r="636" spans="25:25" x14ac:dyDescent="0.2">
      <c r="Y636" s="230"/>
    </row>
    <row r="637" spans="25:25" x14ac:dyDescent="0.2">
      <c r="Y637" s="230"/>
    </row>
    <row r="638" spans="25:25" x14ac:dyDescent="0.2">
      <c r="Y638" s="230"/>
    </row>
    <row r="639" spans="25:25" x14ac:dyDescent="0.2">
      <c r="Y639" s="230"/>
    </row>
    <row r="640" spans="25:25" x14ac:dyDescent="0.2">
      <c r="Y640" s="230"/>
    </row>
    <row r="641" spans="25:25" x14ac:dyDescent="0.2">
      <c r="Y641" s="230"/>
    </row>
    <row r="642" spans="25:25" x14ac:dyDescent="0.2">
      <c r="Y642" s="230"/>
    </row>
    <row r="643" spans="25:25" x14ac:dyDescent="0.2">
      <c r="Y643" s="230"/>
    </row>
    <row r="644" spans="25:25" x14ac:dyDescent="0.2">
      <c r="Y644" s="230"/>
    </row>
    <row r="645" spans="25:25" x14ac:dyDescent="0.2">
      <c r="Y645" s="230"/>
    </row>
    <row r="646" spans="25:25" x14ac:dyDescent="0.2">
      <c r="Y646" s="230"/>
    </row>
    <row r="647" spans="25:25" x14ac:dyDescent="0.2">
      <c r="Y647" s="230"/>
    </row>
    <row r="648" spans="25:25" x14ac:dyDescent="0.2">
      <c r="Y648" s="230"/>
    </row>
    <row r="649" spans="25:25" x14ac:dyDescent="0.2">
      <c r="Y649" s="230"/>
    </row>
    <row r="650" spans="25:25" x14ac:dyDescent="0.2">
      <c r="Y650" s="230"/>
    </row>
    <row r="651" spans="25:25" x14ac:dyDescent="0.2">
      <c r="Y651" s="230"/>
    </row>
    <row r="652" spans="25:25" x14ac:dyDescent="0.2">
      <c r="Y652" s="230"/>
    </row>
    <row r="653" spans="25:25" x14ac:dyDescent="0.2">
      <c r="Y653" s="230"/>
    </row>
    <row r="654" spans="25:25" x14ac:dyDescent="0.2">
      <c r="Y654" s="230"/>
    </row>
    <row r="655" spans="25:25" x14ac:dyDescent="0.2">
      <c r="Y655" s="230"/>
    </row>
    <row r="656" spans="25:25" x14ac:dyDescent="0.2">
      <c r="Y656" s="230"/>
    </row>
    <row r="657" spans="25:25" x14ac:dyDescent="0.2">
      <c r="Y657" s="230"/>
    </row>
    <row r="658" spans="25:25" x14ac:dyDescent="0.2">
      <c r="Y658" s="230"/>
    </row>
    <row r="659" spans="25:25" x14ac:dyDescent="0.2">
      <c r="Y659" s="230"/>
    </row>
    <row r="660" spans="25:25" x14ac:dyDescent="0.2">
      <c r="Y660" s="230"/>
    </row>
    <row r="661" spans="25:25" x14ac:dyDescent="0.2">
      <c r="Y661" s="230"/>
    </row>
    <row r="662" spans="25:25" x14ac:dyDescent="0.2">
      <c r="Y662" s="230"/>
    </row>
    <row r="663" spans="25:25" x14ac:dyDescent="0.2">
      <c r="Y663" s="230"/>
    </row>
    <row r="664" spans="25:25" x14ac:dyDescent="0.2">
      <c r="Y664" s="230"/>
    </row>
    <row r="665" spans="25:25" x14ac:dyDescent="0.2">
      <c r="Y665" s="230"/>
    </row>
    <row r="666" spans="25:25" x14ac:dyDescent="0.2">
      <c r="Y666" s="230"/>
    </row>
    <row r="667" spans="25:25" x14ac:dyDescent="0.2">
      <c r="Y667" s="230"/>
    </row>
    <row r="668" spans="25:25" x14ac:dyDescent="0.2">
      <c r="Y668" s="230"/>
    </row>
    <row r="669" spans="25:25" x14ac:dyDescent="0.2">
      <c r="Y669" s="230"/>
    </row>
    <row r="670" spans="25:25" x14ac:dyDescent="0.2">
      <c r="Y670" s="230"/>
    </row>
    <row r="671" spans="25:25" x14ac:dyDescent="0.2">
      <c r="Y671" s="230"/>
    </row>
    <row r="672" spans="25:25" x14ac:dyDescent="0.2">
      <c r="Y672" s="230"/>
    </row>
    <row r="673" spans="25:25" x14ac:dyDescent="0.2">
      <c r="Y673" s="230"/>
    </row>
    <row r="674" spans="25:25" x14ac:dyDescent="0.2">
      <c r="Y674" s="230"/>
    </row>
    <row r="675" spans="25:25" x14ac:dyDescent="0.2">
      <c r="Y675" s="230"/>
    </row>
    <row r="676" spans="25:25" x14ac:dyDescent="0.2">
      <c r="Y676" s="230"/>
    </row>
    <row r="677" spans="25:25" x14ac:dyDescent="0.2">
      <c r="Y677" s="230"/>
    </row>
    <row r="678" spans="25:25" x14ac:dyDescent="0.2">
      <c r="Y678" s="230"/>
    </row>
    <row r="679" spans="25:25" x14ac:dyDescent="0.2">
      <c r="Y679" s="230"/>
    </row>
    <row r="680" spans="25:25" x14ac:dyDescent="0.2">
      <c r="Y680" s="230"/>
    </row>
    <row r="681" spans="25:25" x14ac:dyDescent="0.2">
      <c r="Y681" s="230"/>
    </row>
    <row r="682" spans="25:25" x14ac:dyDescent="0.2">
      <c r="Y682" s="230"/>
    </row>
    <row r="683" spans="25:25" x14ac:dyDescent="0.2">
      <c r="Y683" s="230"/>
    </row>
    <row r="684" spans="25:25" x14ac:dyDescent="0.2">
      <c r="Y684" s="230"/>
    </row>
    <row r="685" spans="25:25" x14ac:dyDescent="0.2">
      <c r="Y685" s="230"/>
    </row>
    <row r="686" spans="25:25" x14ac:dyDescent="0.2">
      <c r="Y686" s="230"/>
    </row>
    <row r="687" spans="25:25" x14ac:dyDescent="0.2">
      <c r="Y687" s="230"/>
    </row>
    <row r="688" spans="25:25" x14ac:dyDescent="0.2">
      <c r="Y688" s="230"/>
    </row>
    <row r="689" spans="25:25" x14ac:dyDescent="0.2">
      <c r="Y689" s="230"/>
    </row>
    <row r="690" spans="25:25" x14ac:dyDescent="0.2">
      <c r="Y690" s="230"/>
    </row>
    <row r="691" spans="25:25" x14ac:dyDescent="0.2">
      <c r="Y691" s="230"/>
    </row>
    <row r="692" spans="25:25" x14ac:dyDescent="0.2">
      <c r="Y692" s="230"/>
    </row>
    <row r="693" spans="25:25" x14ac:dyDescent="0.2">
      <c r="Y693" s="230"/>
    </row>
    <row r="694" spans="25:25" x14ac:dyDescent="0.2">
      <c r="Y694" s="230"/>
    </row>
    <row r="695" spans="25:25" x14ac:dyDescent="0.2">
      <c r="Y695" s="230"/>
    </row>
    <row r="696" spans="25:25" x14ac:dyDescent="0.2">
      <c r="Y696" s="230"/>
    </row>
    <row r="697" spans="25:25" x14ac:dyDescent="0.2">
      <c r="Y697" s="230"/>
    </row>
    <row r="698" spans="25:25" x14ac:dyDescent="0.2">
      <c r="Y698" s="230"/>
    </row>
    <row r="699" spans="25:25" x14ac:dyDescent="0.2">
      <c r="Y699" s="230"/>
    </row>
    <row r="700" spans="25:25" x14ac:dyDescent="0.2">
      <c r="Y700" s="230"/>
    </row>
    <row r="701" spans="25:25" x14ac:dyDescent="0.2">
      <c r="Y701" s="230"/>
    </row>
    <row r="702" spans="25:25" x14ac:dyDescent="0.2">
      <c r="Y702" s="230"/>
    </row>
    <row r="703" spans="25:25" x14ac:dyDescent="0.2">
      <c r="Y703" s="230"/>
    </row>
    <row r="704" spans="25:25" x14ac:dyDescent="0.2">
      <c r="Y704" s="230"/>
    </row>
    <row r="705" spans="25:25" x14ac:dyDescent="0.2">
      <c r="Y705" s="230"/>
    </row>
    <row r="706" spans="25:25" x14ac:dyDescent="0.2">
      <c r="Y706" s="230"/>
    </row>
    <row r="707" spans="25:25" x14ac:dyDescent="0.2">
      <c r="Y707" s="230"/>
    </row>
    <row r="708" spans="25:25" x14ac:dyDescent="0.2">
      <c r="Y708" s="230"/>
    </row>
    <row r="709" spans="25:25" x14ac:dyDescent="0.2">
      <c r="Y709" s="230"/>
    </row>
    <row r="710" spans="25:25" x14ac:dyDescent="0.2">
      <c r="Y710" s="230"/>
    </row>
    <row r="711" spans="25:25" x14ac:dyDescent="0.2">
      <c r="Y711" s="230"/>
    </row>
    <row r="712" spans="25:25" x14ac:dyDescent="0.2">
      <c r="Y712" s="230"/>
    </row>
    <row r="713" spans="25:25" x14ac:dyDescent="0.2">
      <c r="Y713" s="230"/>
    </row>
    <row r="714" spans="25:25" x14ac:dyDescent="0.2">
      <c r="Y714" s="230"/>
    </row>
    <row r="715" spans="25:25" x14ac:dyDescent="0.2">
      <c r="Y715" s="230"/>
    </row>
    <row r="716" spans="25:25" x14ac:dyDescent="0.2">
      <c r="Y716" s="230"/>
    </row>
    <row r="717" spans="25:25" x14ac:dyDescent="0.2">
      <c r="Y717" s="230"/>
    </row>
    <row r="718" spans="25:25" x14ac:dyDescent="0.2">
      <c r="Y718" s="230"/>
    </row>
    <row r="719" spans="25:25" x14ac:dyDescent="0.2">
      <c r="Y719" s="230"/>
    </row>
    <row r="720" spans="25:25" x14ac:dyDescent="0.2">
      <c r="Y720" s="230"/>
    </row>
    <row r="721" spans="25:25" x14ac:dyDescent="0.2">
      <c r="Y721" s="230"/>
    </row>
    <row r="722" spans="25:25" x14ac:dyDescent="0.2">
      <c r="Y722" s="230"/>
    </row>
    <row r="723" spans="25:25" x14ac:dyDescent="0.2">
      <c r="Y723" s="230"/>
    </row>
    <row r="724" spans="25:25" x14ac:dyDescent="0.2">
      <c r="Y724" s="230"/>
    </row>
    <row r="725" spans="25:25" x14ac:dyDescent="0.2">
      <c r="Y725" s="230"/>
    </row>
    <row r="726" spans="25:25" x14ac:dyDescent="0.2">
      <c r="Y726" s="230"/>
    </row>
    <row r="727" spans="25:25" x14ac:dyDescent="0.2">
      <c r="Y727" s="230"/>
    </row>
    <row r="728" spans="25:25" x14ac:dyDescent="0.2">
      <c r="Y728" s="230"/>
    </row>
    <row r="729" spans="25:25" x14ac:dyDescent="0.2">
      <c r="Y729" s="230"/>
    </row>
    <row r="730" spans="25:25" x14ac:dyDescent="0.2">
      <c r="Y730" s="230"/>
    </row>
    <row r="731" spans="25:25" x14ac:dyDescent="0.2">
      <c r="Y731" s="230"/>
    </row>
    <row r="732" spans="25:25" x14ac:dyDescent="0.2">
      <c r="Y732" s="230"/>
    </row>
    <row r="733" spans="25:25" x14ac:dyDescent="0.2">
      <c r="Y733" s="230"/>
    </row>
    <row r="734" spans="25:25" x14ac:dyDescent="0.2">
      <c r="Y734" s="230"/>
    </row>
    <row r="735" spans="25:25" x14ac:dyDescent="0.2">
      <c r="Y735" s="230"/>
    </row>
    <row r="736" spans="25:25" x14ac:dyDescent="0.2">
      <c r="Y736" s="230"/>
    </row>
    <row r="737" spans="25:25" x14ac:dyDescent="0.2">
      <c r="Y737" s="230"/>
    </row>
    <row r="738" spans="25:25" x14ac:dyDescent="0.2">
      <c r="Y738" s="230"/>
    </row>
    <row r="739" spans="25:25" x14ac:dyDescent="0.2">
      <c r="Y739" s="230"/>
    </row>
    <row r="740" spans="25:25" x14ac:dyDescent="0.2">
      <c r="Y740" s="230"/>
    </row>
    <row r="741" spans="25:25" x14ac:dyDescent="0.2">
      <c r="Y741" s="230"/>
    </row>
    <row r="742" spans="25:25" x14ac:dyDescent="0.2">
      <c r="Y742" s="230"/>
    </row>
    <row r="743" spans="25:25" x14ac:dyDescent="0.2">
      <c r="Y743" s="230"/>
    </row>
    <row r="744" spans="25:25" x14ac:dyDescent="0.2">
      <c r="Y744" s="230"/>
    </row>
    <row r="745" spans="25:25" x14ac:dyDescent="0.2">
      <c r="Y745" s="230"/>
    </row>
    <row r="746" spans="25:25" x14ac:dyDescent="0.2">
      <c r="Y746" s="230"/>
    </row>
    <row r="747" spans="25:25" x14ac:dyDescent="0.2">
      <c r="Y747" s="230"/>
    </row>
    <row r="748" spans="25:25" x14ac:dyDescent="0.2">
      <c r="Y748" s="230"/>
    </row>
    <row r="749" spans="25:25" x14ac:dyDescent="0.2">
      <c r="Y749" s="230"/>
    </row>
    <row r="750" spans="25:25" x14ac:dyDescent="0.2">
      <c r="Y750" s="230"/>
    </row>
    <row r="751" spans="25:25" x14ac:dyDescent="0.2">
      <c r="Y751" s="230"/>
    </row>
    <row r="752" spans="25:25" x14ac:dyDescent="0.2">
      <c r="Y752" s="230"/>
    </row>
    <row r="753" spans="25:25" x14ac:dyDescent="0.2">
      <c r="Y753" s="230"/>
    </row>
    <row r="754" spans="25:25" x14ac:dyDescent="0.2">
      <c r="Y754" s="230"/>
    </row>
    <row r="755" spans="25:25" x14ac:dyDescent="0.2">
      <c r="Y755" s="230"/>
    </row>
    <row r="756" spans="25:25" x14ac:dyDescent="0.2">
      <c r="Y756" s="230"/>
    </row>
    <row r="757" spans="25:25" x14ac:dyDescent="0.2">
      <c r="Y757" s="230"/>
    </row>
    <row r="758" spans="25:25" x14ac:dyDescent="0.2">
      <c r="Y758" s="230"/>
    </row>
    <row r="759" spans="25:25" x14ac:dyDescent="0.2">
      <c r="Y759" s="230"/>
    </row>
    <row r="760" spans="25:25" x14ac:dyDescent="0.2">
      <c r="Y760" s="230"/>
    </row>
    <row r="761" spans="25:25" x14ac:dyDescent="0.2">
      <c r="Y761" s="230"/>
    </row>
    <row r="762" spans="25:25" x14ac:dyDescent="0.2">
      <c r="Y762" s="230"/>
    </row>
    <row r="763" spans="25:25" x14ac:dyDescent="0.2">
      <c r="Y763" s="230"/>
    </row>
    <row r="764" spans="25:25" x14ac:dyDescent="0.2">
      <c r="Y764" s="230"/>
    </row>
    <row r="765" spans="25:25" x14ac:dyDescent="0.2">
      <c r="Y765" s="230"/>
    </row>
    <row r="766" spans="25:25" x14ac:dyDescent="0.2">
      <c r="Y766" s="230"/>
    </row>
    <row r="767" spans="25:25" x14ac:dyDescent="0.2">
      <c r="Y767" s="230"/>
    </row>
    <row r="768" spans="25:25" x14ac:dyDescent="0.2">
      <c r="Y768" s="230"/>
    </row>
    <row r="769" spans="25:25" x14ac:dyDescent="0.2">
      <c r="Y769" s="230"/>
    </row>
    <row r="770" spans="25:25" x14ac:dyDescent="0.2">
      <c r="Y770" s="230"/>
    </row>
    <row r="771" spans="25:25" x14ac:dyDescent="0.2">
      <c r="Y771" s="230"/>
    </row>
    <row r="772" spans="25:25" x14ac:dyDescent="0.2">
      <c r="Y772" s="230"/>
    </row>
    <row r="773" spans="25:25" x14ac:dyDescent="0.2">
      <c r="Y773" s="230"/>
    </row>
    <row r="774" spans="25:25" x14ac:dyDescent="0.2">
      <c r="Y774" s="230"/>
    </row>
    <row r="775" spans="25:25" x14ac:dyDescent="0.2">
      <c r="Y775" s="230"/>
    </row>
    <row r="776" spans="25:25" x14ac:dyDescent="0.2">
      <c r="Y776" s="230"/>
    </row>
    <row r="777" spans="25:25" x14ac:dyDescent="0.2">
      <c r="Y777" s="230"/>
    </row>
    <row r="778" spans="25:25" x14ac:dyDescent="0.2">
      <c r="Y778" s="230"/>
    </row>
    <row r="779" spans="25:25" x14ac:dyDescent="0.2">
      <c r="Y779" s="230"/>
    </row>
    <row r="780" spans="25:25" x14ac:dyDescent="0.2">
      <c r="Y780" s="230"/>
    </row>
    <row r="781" spans="25:25" x14ac:dyDescent="0.2">
      <c r="Y781" s="230"/>
    </row>
    <row r="782" spans="25:25" x14ac:dyDescent="0.2">
      <c r="Y782" s="230"/>
    </row>
    <row r="783" spans="25:25" x14ac:dyDescent="0.2">
      <c r="Y783" s="230"/>
    </row>
    <row r="784" spans="25:25" x14ac:dyDescent="0.2">
      <c r="Y784" s="230"/>
    </row>
    <row r="785" spans="25:25" x14ac:dyDescent="0.2">
      <c r="Y785" s="230"/>
    </row>
    <row r="786" spans="25:25" x14ac:dyDescent="0.2">
      <c r="Y786" s="230"/>
    </row>
    <row r="787" spans="25:25" x14ac:dyDescent="0.2">
      <c r="Y787" s="230"/>
    </row>
    <row r="788" spans="25:25" x14ac:dyDescent="0.2">
      <c r="Y788" s="230"/>
    </row>
    <row r="789" spans="25:25" x14ac:dyDescent="0.2">
      <c r="Y789" s="230"/>
    </row>
    <row r="790" spans="25:25" x14ac:dyDescent="0.2">
      <c r="Y790" s="230"/>
    </row>
    <row r="791" spans="25:25" x14ac:dyDescent="0.2">
      <c r="Y791" s="230"/>
    </row>
    <row r="792" spans="25:25" x14ac:dyDescent="0.2">
      <c r="Y792" s="230"/>
    </row>
    <row r="793" spans="25:25" x14ac:dyDescent="0.2">
      <c r="Y793" s="230"/>
    </row>
    <row r="794" spans="25:25" x14ac:dyDescent="0.2">
      <c r="Y794" s="230"/>
    </row>
    <row r="795" spans="25:25" x14ac:dyDescent="0.2">
      <c r="Y795" s="230"/>
    </row>
    <row r="796" spans="25:25" x14ac:dyDescent="0.2">
      <c r="Y796" s="230"/>
    </row>
    <row r="797" spans="25:25" x14ac:dyDescent="0.2">
      <c r="Y797" s="230"/>
    </row>
    <row r="798" spans="25:25" x14ac:dyDescent="0.2">
      <c r="Y798" s="230"/>
    </row>
    <row r="799" spans="25:25" x14ac:dyDescent="0.2">
      <c r="Y799" s="230"/>
    </row>
    <row r="800" spans="25:25" x14ac:dyDescent="0.2">
      <c r="Y800" s="230"/>
    </row>
    <row r="801" spans="25:25" x14ac:dyDescent="0.2">
      <c r="Y801" s="230"/>
    </row>
    <row r="802" spans="25:25" x14ac:dyDescent="0.2">
      <c r="Y802" s="230"/>
    </row>
    <row r="803" spans="25:25" x14ac:dyDescent="0.2">
      <c r="Y803" s="230"/>
    </row>
    <row r="804" spans="25:25" x14ac:dyDescent="0.2">
      <c r="Y804" s="230"/>
    </row>
    <row r="805" spans="25:25" x14ac:dyDescent="0.2">
      <c r="Y805" s="230"/>
    </row>
    <row r="806" spans="25:25" x14ac:dyDescent="0.2">
      <c r="Y806" s="230"/>
    </row>
    <row r="807" spans="25:25" x14ac:dyDescent="0.2">
      <c r="Y807" s="230"/>
    </row>
    <row r="808" spans="25:25" x14ac:dyDescent="0.2">
      <c r="Y808" s="230"/>
    </row>
    <row r="809" spans="25:25" x14ac:dyDescent="0.2">
      <c r="Y809" s="230"/>
    </row>
    <row r="810" spans="25:25" x14ac:dyDescent="0.2">
      <c r="Y810" s="230"/>
    </row>
    <row r="811" spans="25:25" x14ac:dyDescent="0.2">
      <c r="Y811" s="230"/>
    </row>
    <row r="812" spans="25:25" x14ac:dyDescent="0.2">
      <c r="Y812" s="230"/>
    </row>
    <row r="813" spans="25:25" x14ac:dyDescent="0.2">
      <c r="Y813" s="230"/>
    </row>
    <row r="814" spans="25:25" x14ac:dyDescent="0.2">
      <c r="Y814" s="230"/>
    </row>
    <row r="815" spans="25:25" x14ac:dyDescent="0.2">
      <c r="Y815" s="230"/>
    </row>
    <row r="816" spans="25:25" x14ac:dyDescent="0.2">
      <c r="Y816" s="230"/>
    </row>
    <row r="817" spans="25:25" x14ac:dyDescent="0.2">
      <c r="Y817" s="230"/>
    </row>
    <row r="818" spans="25:25" x14ac:dyDescent="0.2">
      <c r="Y818" s="230"/>
    </row>
    <row r="819" spans="25:25" x14ac:dyDescent="0.2">
      <c r="Y819" s="230"/>
    </row>
    <row r="820" spans="25:25" x14ac:dyDescent="0.2">
      <c r="Y820" s="230"/>
    </row>
    <row r="821" spans="25:25" x14ac:dyDescent="0.2">
      <c r="Y821" s="230"/>
    </row>
    <row r="822" spans="25:25" x14ac:dyDescent="0.2">
      <c r="Y822" s="230"/>
    </row>
    <row r="823" spans="25:25" x14ac:dyDescent="0.2">
      <c r="Y823" s="230"/>
    </row>
    <row r="824" spans="25:25" x14ac:dyDescent="0.2">
      <c r="Y824" s="230"/>
    </row>
    <row r="825" spans="25:25" x14ac:dyDescent="0.2">
      <c r="Y825" s="230"/>
    </row>
    <row r="826" spans="25:25" x14ac:dyDescent="0.2">
      <c r="Y826" s="230"/>
    </row>
    <row r="827" spans="25:25" x14ac:dyDescent="0.2">
      <c r="Y827" s="230"/>
    </row>
    <row r="828" spans="25:25" x14ac:dyDescent="0.2">
      <c r="Y828" s="230"/>
    </row>
    <row r="829" spans="25:25" x14ac:dyDescent="0.2">
      <c r="Y829" s="230"/>
    </row>
    <row r="830" spans="25:25" x14ac:dyDescent="0.2">
      <c r="Y830" s="230"/>
    </row>
    <row r="831" spans="25:25" x14ac:dyDescent="0.2">
      <c r="Y831" s="230"/>
    </row>
    <row r="832" spans="25:25" x14ac:dyDescent="0.2">
      <c r="Y832" s="230"/>
    </row>
    <row r="833" spans="25:25" x14ac:dyDescent="0.2">
      <c r="Y833" s="230"/>
    </row>
    <row r="834" spans="25:25" x14ac:dyDescent="0.2">
      <c r="Y834" s="230"/>
    </row>
    <row r="835" spans="25:25" x14ac:dyDescent="0.2">
      <c r="Y835" s="230"/>
    </row>
    <row r="836" spans="25:25" x14ac:dyDescent="0.2">
      <c r="Y836" s="230"/>
    </row>
    <row r="837" spans="25:25" x14ac:dyDescent="0.2">
      <c r="Y837" s="230"/>
    </row>
    <row r="838" spans="25:25" x14ac:dyDescent="0.2">
      <c r="Y838" s="230"/>
    </row>
    <row r="839" spans="25:25" x14ac:dyDescent="0.2">
      <c r="Y839" s="230"/>
    </row>
    <row r="840" spans="25:25" x14ac:dyDescent="0.2">
      <c r="Y840" s="230"/>
    </row>
    <row r="841" spans="25:25" x14ac:dyDescent="0.2">
      <c r="Y841" s="230"/>
    </row>
    <row r="842" spans="25:25" x14ac:dyDescent="0.2">
      <c r="Y842" s="230"/>
    </row>
    <row r="843" spans="25:25" x14ac:dyDescent="0.2">
      <c r="Y843" s="230"/>
    </row>
    <row r="844" spans="25:25" x14ac:dyDescent="0.2">
      <c r="Y844" s="230"/>
    </row>
    <row r="845" spans="25:25" x14ac:dyDescent="0.2">
      <c r="Y845" s="230"/>
    </row>
    <row r="846" spans="25:25" x14ac:dyDescent="0.2">
      <c r="Y846" s="230"/>
    </row>
    <row r="847" spans="25:25" x14ac:dyDescent="0.2">
      <c r="Y847" s="230"/>
    </row>
    <row r="848" spans="25:25" x14ac:dyDescent="0.2">
      <c r="Y848" s="230"/>
    </row>
    <row r="849" spans="25:25" x14ac:dyDescent="0.2">
      <c r="Y849" s="230"/>
    </row>
    <row r="850" spans="25:25" x14ac:dyDescent="0.2">
      <c r="Y850" s="230"/>
    </row>
    <row r="851" spans="25:25" x14ac:dyDescent="0.2">
      <c r="Y851" s="230"/>
    </row>
    <row r="852" spans="25:25" x14ac:dyDescent="0.2">
      <c r="Y852" s="230"/>
    </row>
    <row r="853" spans="25:25" x14ac:dyDescent="0.2">
      <c r="Y853" s="230"/>
    </row>
    <row r="854" spans="25:25" x14ac:dyDescent="0.2">
      <c r="Y854" s="230"/>
    </row>
    <row r="855" spans="25:25" x14ac:dyDescent="0.2">
      <c r="Y855" s="230"/>
    </row>
    <row r="856" spans="25:25" x14ac:dyDescent="0.2">
      <c r="Y856" s="230"/>
    </row>
    <row r="857" spans="25:25" x14ac:dyDescent="0.2">
      <c r="Y857" s="230"/>
    </row>
    <row r="858" spans="25:25" x14ac:dyDescent="0.2">
      <c r="Y858" s="230"/>
    </row>
    <row r="859" spans="25:25" x14ac:dyDescent="0.2">
      <c r="Y859" s="230"/>
    </row>
    <row r="860" spans="25:25" x14ac:dyDescent="0.2">
      <c r="Y860" s="230"/>
    </row>
    <row r="861" spans="25:25" x14ac:dyDescent="0.2">
      <c r="Y861" s="230"/>
    </row>
    <row r="862" spans="25:25" x14ac:dyDescent="0.2">
      <c r="Y862" s="230"/>
    </row>
    <row r="863" spans="25:25" x14ac:dyDescent="0.2">
      <c r="Y863" s="230"/>
    </row>
    <row r="864" spans="25:25" x14ac:dyDescent="0.2">
      <c r="Y864" s="230"/>
    </row>
    <row r="865" spans="25:25" x14ac:dyDescent="0.2">
      <c r="Y865" s="230"/>
    </row>
    <row r="866" spans="25:25" x14ac:dyDescent="0.2">
      <c r="Y866" s="230"/>
    </row>
    <row r="867" spans="25:25" x14ac:dyDescent="0.2">
      <c r="Y867" s="230"/>
    </row>
    <row r="868" spans="25:25" x14ac:dyDescent="0.2">
      <c r="Y868" s="230"/>
    </row>
    <row r="869" spans="25:25" x14ac:dyDescent="0.2">
      <c r="Y869" s="230"/>
    </row>
    <row r="870" spans="25:25" x14ac:dyDescent="0.2">
      <c r="Y870" s="230"/>
    </row>
    <row r="871" spans="25:25" x14ac:dyDescent="0.2">
      <c r="Y871" s="230"/>
    </row>
    <row r="872" spans="25:25" x14ac:dyDescent="0.2">
      <c r="Y872" s="230"/>
    </row>
    <row r="873" spans="25:25" x14ac:dyDescent="0.2">
      <c r="Y873" s="230"/>
    </row>
    <row r="874" spans="25:25" x14ac:dyDescent="0.2">
      <c r="Y874" s="230"/>
    </row>
    <row r="875" spans="25:25" x14ac:dyDescent="0.2">
      <c r="Y875" s="230"/>
    </row>
    <row r="876" spans="25:25" x14ac:dyDescent="0.2">
      <c r="Y876" s="230"/>
    </row>
    <row r="877" spans="25:25" x14ac:dyDescent="0.2">
      <c r="Y877" s="230"/>
    </row>
    <row r="878" spans="25:25" x14ac:dyDescent="0.2">
      <c r="Y878" s="230"/>
    </row>
    <row r="879" spans="25:25" x14ac:dyDescent="0.2">
      <c r="Y879" s="230"/>
    </row>
    <row r="880" spans="25:25" x14ac:dyDescent="0.2">
      <c r="Y880" s="230"/>
    </row>
    <row r="881" spans="25:25" x14ac:dyDescent="0.2">
      <c r="Y881" s="230"/>
    </row>
    <row r="882" spans="25:25" x14ac:dyDescent="0.2">
      <c r="Y882" s="230"/>
    </row>
    <row r="883" spans="25:25" x14ac:dyDescent="0.2">
      <c r="Y883" s="230"/>
    </row>
    <row r="884" spans="25:25" x14ac:dyDescent="0.2">
      <c r="Y884" s="230"/>
    </row>
    <row r="885" spans="25:25" x14ac:dyDescent="0.2">
      <c r="Y885" s="230"/>
    </row>
    <row r="886" spans="25:25" x14ac:dyDescent="0.2">
      <c r="Y886" s="230"/>
    </row>
    <row r="887" spans="25:25" x14ac:dyDescent="0.2">
      <c r="Y887" s="230"/>
    </row>
    <row r="888" spans="25:25" x14ac:dyDescent="0.2">
      <c r="Y888" s="230"/>
    </row>
    <row r="889" spans="25:25" x14ac:dyDescent="0.2">
      <c r="Y889" s="230"/>
    </row>
    <row r="890" spans="25:25" x14ac:dyDescent="0.2">
      <c r="Y890" s="230"/>
    </row>
    <row r="891" spans="25:25" x14ac:dyDescent="0.2">
      <c r="Y891" s="230"/>
    </row>
    <row r="892" spans="25:25" x14ac:dyDescent="0.2">
      <c r="Y892" s="230"/>
    </row>
    <row r="893" spans="25:25" x14ac:dyDescent="0.2">
      <c r="Y893" s="230"/>
    </row>
    <row r="894" spans="25:25" x14ac:dyDescent="0.2">
      <c r="Y894" s="230"/>
    </row>
    <row r="895" spans="25:25" x14ac:dyDescent="0.2">
      <c r="Y895" s="230"/>
    </row>
    <row r="896" spans="25:25" x14ac:dyDescent="0.2">
      <c r="Y896" s="230"/>
    </row>
    <row r="897" spans="25:25" x14ac:dyDescent="0.2">
      <c r="Y897" s="230"/>
    </row>
    <row r="898" spans="25:25" x14ac:dyDescent="0.2">
      <c r="Y898" s="230"/>
    </row>
    <row r="899" spans="25:25" x14ac:dyDescent="0.2">
      <c r="Y899" s="230"/>
    </row>
    <row r="900" spans="25:25" x14ac:dyDescent="0.2">
      <c r="Y900" s="230"/>
    </row>
    <row r="901" spans="25:25" x14ac:dyDescent="0.2">
      <c r="Y901" s="230"/>
    </row>
    <row r="902" spans="25:25" x14ac:dyDescent="0.2">
      <c r="Y902" s="230"/>
    </row>
    <row r="903" spans="25:25" x14ac:dyDescent="0.2">
      <c r="Y903" s="230"/>
    </row>
    <row r="904" spans="25:25" x14ac:dyDescent="0.2">
      <c r="Y904" s="230"/>
    </row>
    <row r="905" spans="25:25" x14ac:dyDescent="0.2">
      <c r="Y905" s="230"/>
    </row>
    <row r="906" spans="25:25" x14ac:dyDescent="0.2">
      <c r="Y906" s="230"/>
    </row>
    <row r="907" spans="25:25" x14ac:dyDescent="0.2">
      <c r="Y907" s="230"/>
    </row>
    <row r="908" spans="25:25" x14ac:dyDescent="0.2">
      <c r="Y908" s="230"/>
    </row>
    <row r="909" spans="25:25" x14ac:dyDescent="0.2">
      <c r="Y909" s="230"/>
    </row>
    <row r="910" spans="25:25" x14ac:dyDescent="0.2">
      <c r="Y910" s="230"/>
    </row>
    <row r="911" spans="25:25" x14ac:dyDescent="0.2">
      <c r="Y911" s="230"/>
    </row>
    <row r="912" spans="25:25" x14ac:dyDescent="0.2">
      <c r="Y912" s="230"/>
    </row>
    <row r="913" spans="25:25" x14ac:dyDescent="0.2">
      <c r="Y913" s="230"/>
    </row>
    <row r="914" spans="25:25" x14ac:dyDescent="0.2">
      <c r="Y914" s="230"/>
    </row>
    <row r="915" spans="25:25" x14ac:dyDescent="0.2">
      <c r="Y915" s="230"/>
    </row>
    <row r="916" spans="25:25" x14ac:dyDescent="0.2">
      <c r="Y916" s="230"/>
    </row>
    <row r="917" spans="25:25" x14ac:dyDescent="0.2">
      <c r="Y917" s="230"/>
    </row>
    <row r="918" spans="25:25" x14ac:dyDescent="0.2">
      <c r="Y918" s="230"/>
    </row>
    <row r="919" spans="25:25" x14ac:dyDescent="0.2">
      <c r="Y919" s="230"/>
    </row>
    <row r="920" spans="25:25" x14ac:dyDescent="0.2">
      <c r="Y920" s="230"/>
    </row>
    <row r="921" spans="25:25" x14ac:dyDescent="0.2">
      <c r="Y921" s="230"/>
    </row>
    <row r="922" spans="25:25" x14ac:dyDescent="0.2">
      <c r="Y922" s="230"/>
    </row>
    <row r="923" spans="25:25" x14ac:dyDescent="0.2">
      <c r="Y923" s="230"/>
    </row>
    <row r="924" spans="25:25" x14ac:dyDescent="0.2">
      <c r="Y924" s="230"/>
    </row>
    <row r="925" spans="25:25" x14ac:dyDescent="0.2">
      <c r="Y925" s="230"/>
    </row>
    <row r="926" spans="25:25" x14ac:dyDescent="0.2">
      <c r="Y926" s="230"/>
    </row>
    <row r="927" spans="25:25" x14ac:dyDescent="0.2">
      <c r="Y927" s="230"/>
    </row>
    <row r="928" spans="25:25" x14ac:dyDescent="0.2">
      <c r="Y928" s="230"/>
    </row>
    <row r="929" spans="25:25" x14ac:dyDescent="0.2">
      <c r="Y929" s="230"/>
    </row>
    <row r="930" spans="25:25" x14ac:dyDescent="0.2">
      <c r="Y930" s="230"/>
    </row>
    <row r="931" spans="25:25" x14ac:dyDescent="0.2">
      <c r="Y931" s="230"/>
    </row>
    <row r="932" spans="25:25" x14ac:dyDescent="0.2">
      <c r="Y932" s="230"/>
    </row>
    <row r="933" spans="25:25" x14ac:dyDescent="0.2">
      <c r="Y933" s="230"/>
    </row>
    <row r="934" spans="25:25" x14ac:dyDescent="0.2">
      <c r="Y934" s="230"/>
    </row>
    <row r="935" spans="25:25" x14ac:dyDescent="0.2">
      <c r="Y935" s="230"/>
    </row>
    <row r="936" spans="25:25" x14ac:dyDescent="0.2">
      <c r="Y936" s="230"/>
    </row>
    <row r="937" spans="25:25" x14ac:dyDescent="0.2">
      <c r="Y937" s="230"/>
    </row>
    <row r="938" spans="25:25" x14ac:dyDescent="0.2">
      <c r="Y938" s="230"/>
    </row>
    <row r="939" spans="25:25" x14ac:dyDescent="0.2">
      <c r="Y939" s="230"/>
    </row>
    <row r="940" spans="25:25" x14ac:dyDescent="0.2">
      <c r="Y940" s="230"/>
    </row>
    <row r="941" spans="25:25" x14ac:dyDescent="0.2">
      <c r="Y941" s="230"/>
    </row>
    <row r="942" spans="25:25" x14ac:dyDescent="0.2">
      <c r="Y942" s="230"/>
    </row>
    <row r="943" spans="25:25" x14ac:dyDescent="0.2">
      <c r="Y943" s="230"/>
    </row>
    <row r="944" spans="25:25" x14ac:dyDescent="0.2">
      <c r="Y944" s="230"/>
    </row>
    <row r="945" spans="25:25" x14ac:dyDescent="0.2">
      <c r="Y945" s="230"/>
    </row>
    <row r="946" spans="25:25" x14ac:dyDescent="0.2">
      <c r="Y946" s="230"/>
    </row>
    <row r="947" spans="25:25" x14ac:dyDescent="0.2">
      <c r="Y947" s="230"/>
    </row>
    <row r="948" spans="25:25" x14ac:dyDescent="0.2">
      <c r="Y948" s="230"/>
    </row>
    <row r="949" spans="25:25" x14ac:dyDescent="0.2">
      <c r="Y949" s="230"/>
    </row>
    <row r="950" spans="25:25" x14ac:dyDescent="0.2">
      <c r="Y950" s="230"/>
    </row>
    <row r="951" spans="25:25" x14ac:dyDescent="0.2">
      <c r="Y951" s="230"/>
    </row>
    <row r="952" spans="25:25" x14ac:dyDescent="0.2">
      <c r="Y952" s="230"/>
    </row>
    <row r="953" spans="25:25" x14ac:dyDescent="0.2">
      <c r="Y953" s="230"/>
    </row>
    <row r="954" spans="25:25" x14ac:dyDescent="0.2">
      <c r="Y954" s="230"/>
    </row>
    <row r="955" spans="25:25" x14ac:dyDescent="0.2">
      <c r="Y955" s="230"/>
    </row>
    <row r="956" spans="25:25" x14ac:dyDescent="0.2">
      <c r="Y956" s="230"/>
    </row>
    <row r="957" spans="25:25" x14ac:dyDescent="0.2">
      <c r="Y957" s="230"/>
    </row>
    <row r="958" spans="25:25" x14ac:dyDescent="0.2">
      <c r="Y958" s="230"/>
    </row>
    <row r="959" spans="25:25" x14ac:dyDescent="0.2">
      <c r="Y959" s="230"/>
    </row>
    <row r="960" spans="25:25" x14ac:dyDescent="0.2">
      <c r="Y960" s="230"/>
    </row>
    <row r="961" spans="25:25" x14ac:dyDescent="0.2">
      <c r="Y961" s="230"/>
    </row>
    <row r="962" spans="25:25" x14ac:dyDescent="0.2">
      <c r="Y962" s="230"/>
    </row>
    <row r="963" spans="25:25" x14ac:dyDescent="0.2">
      <c r="Y963" s="230"/>
    </row>
    <row r="964" spans="25:25" x14ac:dyDescent="0.2">
      <c r="Y964" s="230"/>
    </row>
    <row r="965" spans="25:25" x14ac:dyDescent="0.2">
      <c r="Y965" s="230"/>
    </row>
    <row r="966" spans="25:25" x14ac:dyDescent="0.2">
      <c r="Y966" s="230"/>
    </row>
    <row r="967" spans="25:25" x14ac:dyDescent="0.2">
      <c r="Y967" s="230"/>
    </row>
    <row r="968" spans="25:25" x14ac:dyDescent="0.2">
      <c r="Y968" s="230"/>
    </row>
    <row r="969" spans="25:25" x14ac:dyDescent="0.2">
      <c r="Y969" s="230"/>
    </row>
    <row r="970" spans="25:25" x14ac:dyDescent="0.2">
      <c r="Y970" s="230"/>
    </row>
    <row r="971" spans="25:25" x14ac:dyDescent="0.2">
      <c r="Y971" s="230"/>
    </row>
    <row r="972" spans="25:25" x14ac:dyDescent="0.2">
      <c r="Y972" s="230"/>
    </row>
    <row r="973" spans="25:25" x14ac:dyDescent="0.2">
      <c r="Y973" s="230"/>
    </row>
    <row r="974" spans="25:25" x14ac:dyDescent="0.2">
      <c r="Y974" s="230"/>
    </row>
    <row r="975" spans="25:25" x14ac:dyDescent="0.2">
      <c r="Y975" s="230"/>
    </row>
    <row r="976" spans="25:25" x14ac:dyDescent="0.2">
      <c r="Y976" s="230"/>
    </row>
    <row r="977" spans="25:25" x14ac:dyDescent="0.2">
      <c r="Y977" s="230"/>
    </row>
    <row r="978" spans="25:25" x14ac:dyDescent="0.2">
      <c r="Y978" s="230"/>
    </row>
    <row r="979" spans="25:25" x14ac:dyDescent="0.2">
      <c r="Y979" s="230"/>
    </row>
    <row r="980" spans="25:25" x14ac:dyDescent="0.2">
      <c r="Y980" s="230"/>
    </row>
    <row r="981" spans="25:25" x14ac:dyDescent="0.2">
      <c r="Y981" s="230"/>
    </row>
    <row r="982" spans="25:25" x14ac:dyDescent="0.2">
      <c r="Y982" s="230"/>
    </row>
    <row r="983" spans="25:25" x14ac:dyDescent="0.2">
      <c r="Y983" s="230"/>
    </row>
    <row r="984" spans="25:25" x14ac:dyDescent="0.2">
      <c r="Y984" s="230"/>
    </row>
    <row r="985" spans="25:25" x14ac:dyDescent="0.2">
      <c r="Y985" s="230"/>
    </row>
    <row r="986" spans="25:25" x14ac:dyDescent="0.2">
      <c r="Y986" s="230"/>
    </row>
    <row r="987" spans="25:25" x14ac:dyDescent="0.2">
      <c r="Y987" s="230"/>
    </row>
    <row r="988" spans="25:25" x14ac:dyDescent="0.2">
      <c r="Y988" s="230"/>
    </row>
    <row r="989" spans="25:25" x14ac:dyDescent="0.2">
      <c r="Y989" s="230"/>
    </row>
    <row r="990" spans="25:25" x14ac:dyDescent="0.2">
      <c r="Y990" s="230"/>
    </row>
    <row r="991" spans="25:25" x14ac:dyDescent="0.2">
      <c r="Y991" s="230"/>
    </row>
    <row r="992" spans="25:25" x14ac:dyDescent="0.2">
      <c r="Y992" s="230"/>
    </row>
    <row r="993" spans="25:25" x14ac:dyDescent="0.2">
      <c r="Y993" s="230"/>
    </row>
    <row r="994" spans="25:25" x14ac:dyDescent="0.2">
      <c r="Y994" s="230"/>
    </row>
    <row r="995" spans="25:25" x14ac:dyDescent="0.2">
      <c r="Y995" s="230"/>
    </row>
    <row r="996" spans="25:25" x14ac:dyDescent="0.2">
      <c r="Y996" s="230"/>
    </row>
    <row r="997" spans="25:25" x14ac:dyDescent="0.2">
      <c r="Y997" s="230"/>
    </row>
    <row r="998" spans="25:25" x14ac:dyDescent="0.2">
      <c r="Y998" s="230"/>
    </row>
    <row r="999" spans="25:25" x14ac:dyDescent="0.2">
      <c r="Y999" s="230"/>
    </row>
    <row r="1000" spans="25:25" x14ac:dyDescent="0.2">
      <c r="Y1000" s="230"/>
    </row>
    <row r="1001" spans="25:25" x14ac:dyDescent="0.2">
      <c r="Y1001" s="230"/>
    </row>
    <row r="1002" spans="25:25" x14ac:dyDescent="0.2">
      <c r="Y1002" s="230"/>
    </row>
    <row r="1003" spans="25:25" x14ac:dyDescent="0.2">
      <c r="Y1003" s="230"/>
    </row>
    <row r="1004" spans="25:25" x14ac:dyDescent="0.2">
      <c r="Y1004" s="230"/>
    </row>
    <row r="1005" spans="25:25" x14ac:dyDescent="0.2">
      <c r="Y1005" s="230"/>
    </row>
    <row r="1006" spans="25:25" x14ac:dyDescent="0.2">
      <c r="Y1006" s="230"/>
    </row>
    <row r="1007" spans="25:25" x14ac:dyDescent="0.2">
      <c r="Y1007" s="230"/>
    </row>
    <row r="1008" spans="25:25" x14ac:dyDescent="0.2">
      <c r="Y1008" s="230"/>
    </row>
    <row r="1009" spans="25:25" x14ac:dyDescent="0.2">
      <c r="Y1009" s="230"/>
    </row>
    <row r="1010" spans="25:25" x14ac:dyDescent="0.2">
      <c r="Y1010" s="230"/>
    </row>
    <row r="1011" spans="25:25" x14ac:dyDescent="0.2">
      <c r="Y1011" s="230"/>
    </row>
    <row r="1012" spans="25:25" x14ac:dyDescent="0.2">
      <c r="Y1012" s="230"/>
    </row>
    <row r="1013" spans="25:25" x14ac:dyDescent="0.2">
      <c r="Y1013" s="230"/>
    </row>
    <row r="1014" spans="25:25" x14ac:dyDescent="0.2">
      <c r="Y1014" s="230"/>
    </row>
    <row r="1015" spans="25:25" x14ac:dyDescent="0.2">
      <c r="Y1015" s="230"/>
    </row>
    <row r="1016" spans="25:25" x14ac:dyDescent="0.2">
      <c r="Y1016" s="230"/>
    </row>
  </sheetData>
  <sheetProtection algorithmName="SHA-512" hashValue="V2ZORVddhNcPbsun56sGugoxvvkivW4GiBaM7LnbcQ2STULjf+vZVeFP0uv9XjTSTVCjvCrZrrdO5a1QBUDSJA==" saltValue="42wAkPYDMFLRdzJ8SgliRQ==" spinCount="100000" sheet="1" objects="1" scenarios="1"/>
  <mergeCells count="17">
    <mergeCell ref="B1:I1"/>
    <mergeCell ref="B3:E4"/>
    <mergeCell ref="F3:F4"/>
    <mergeCell ref="G3:G4"/>
    <mergeCell ref="C6:E6"/>
    <mergeCell ref="H31:I31"/>
    <mergeCell ref="H33:I33"/>
    <mergeCell ref="B20:K20"/>
    <mergeCell ref="D10:D11"/>
    <mergeCell ref="E10:E11"/>
    <mergeCell ref="F10:F11"/>
    <mergeCell ref="G10:G11"/>
    <mergeCell ref="B9:B11"/>
    <mergeCell ref="C9:G9"/>
    <mergeCell ref="H9:H11"/>
    <mergeCell ref="I9:I10"/>
    <mergeCell ref="C10:C11"/>
  </mergeCells>
  <dataValidations disablePrompts="1" count="1">
    <dataValidation type="list" allowBlank="1" showInputMessage="1" showErrorMessage="1" sqref="C6:E6" xr:uid="{01808796-3616-4433-9923-A287820F6F60}">
      <formula1>$V$16:$V$1015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079C-90A4-45CB-B50C-696C05D6C812}">
  <dimension ref="G1:J59"/>
  <sheetViews>
    <sheetView workbookViewId="0">
      <selection activeCell="B1" sqref="B1"/>
    </sheetView>
  </sheetViews>
  <sheetFormatPr defaultRowHeight="23.25" customHeight="1" x14ac:dyDescent="0.2"/>
  <cols>
    <col min="1" max="1" width="3.42578125" customWidth="1"/>
    <col min="2" max="5" width="2.85546875" customWidth="1"/>
    <col min="8" max="8" width="41.140625" customWidth="1"/>
    <col min="9" max="9" width="25.5703125" customWidth="1"/>
    <col min="10" max="10" width="39.140625" customWidth="1"/>
  </cols>
  <sheetData>
    <row r="1" spans="7:10" ht="8.25" customHeight="1" x14ac:dyDescent="0.2"/>
    <row r="2" spans="7:10" ht="8.25" customHeight="1" x14ac:dyDescent="0.2"/>
    <row r="3" spans="7:10" ht="8.25" customHeight="1" x14ac:dyDescent="0.2"/>
    <row r="4" spans="7:10" ht="8.25" customHeight="1" x14ac:dyDescent="0.2"/>
    <row r="5" spans="7:10" ht="8.25" customHeight="1" x14ac:dyDescent="0.2"/>
    <row r="6" spans="7:10" ht="23.25" customHeight="1" x14ac:dyDescent="0.2">
      <c r="G6" s="152" t="s">
        <v>192</v>
      </c>
    </row>
    <row r="7" spans="7:10" ht="23.25" customHeight="1" thickBot="1" x14ac:dyDescent="0.25"/>
    <row r="8" spans="7:10" ht="23.25" customHeight="1" thickBot="1" x14ac:dyDescent="0.25">
      <c r="G8" s="242" t="str">
        <f>"OBDOBJE: januar - junij " &amp; 'OSNOVNA PLAČA'!D5</f>
        <v>OBDOBJE: januar - junij 2024</v>
      </c>
      <c r="H8" s="218"/>
      <c r="I8" s="218"/>
      <c r="J8" s="219"/>
    </row>
    <row r="9" spans="7:10" ht="23.25" customHeight="1" thickBot="1" x14ac:dyDescent="0.25">
      <c r="G9" s="405" t="s">
        <v>2</v>
      </c>
      <c r="H9" s="406"/>
      <c r="I9" s="406" t="s">
        <v>193</v>
      </c>
      <c r="J9" s="407"/>
    </row>
    <row r="10" spans="7:10" ht="23.25" customHeight="1" x14ac:dyDescent="0.2">
      <c r="G10" s="408" t="str">
        <f>+IF(LEN('OSNOVNA PLAČA'!B10)&gt;0,'LETNO OBVESTILO'!V16,"")</f>
        <v>1   A1</v>
      </c>
      <c r="H10" s="409"/>
      <c r="I10" s="409">
        <f>IF(LEN('1-6'!B16)&gt;0,'1-6'!K16,"")</f>
        <v>1</v>
      </c>
      <c r="J10" s="410"/>
    </row>
    <row r="11" spans="7:10" ht="23.25" customHeight="1" x14ac:dyDescent="0.2">
      <c r="G11" s="411" t="str">
        <f>+IF(LEN('OSNOVNA PLAČA'!B11)&gt;0,'LETNO OBVESTILO'!V17,"")</f>
        <v>2   A2</v>
      </c>
      <c r="H11" s="412"/>
      <c r="I11" s="412">
        <f>IF(LEN('1-6'!B17)&gt;0,'1-6'!K17,"")</f>
        <v>1</v>
      </c>
      <c r="J11" s="413"/>
    </row>
    <row r="12" spans="7:10" ht="23.25" customHeight="1" x14ac:dyDescent="0.2">
      <c r="G12" s="411" t="str">
        <f>+IF(LEN('OSNOVNA PLAČA'!B12)&gt;0,'LETNO OBVESTILO'!V18,"")</f>
        <v>3   A3</v>
      </c>
      <c r="H12" s="412"/>
      <c r="I12" s="412">
        <f>IF(LEN('1-6'!B18)&gt;0,'1-6'!K18,"")</f>
        <v>0</v>
      </c>
      <c r="J12" s="413"/>
    </row>
    <row r="13" spans="7:10" ht="23.25" customHeight="1" x14ac:dyDescent="0.2">
      <c r="G13" s="411" t="str">
        <f>+IF(LEN('OSNOVNA PLAČA'!B13)&gt;0,'LETNO OBVESTILO'!V19,"")</f>
        <v>4   A4</v>
      </c>
      <c r="H13" s="412"/>
      <c r="I13" s="412">
        <f>IF(LEN('1-6'!B19)&gt;0,'1-6'!K19,"")</f>
        <v>0</v>
      </c>
      <c r="J13" s="413"/>
    </row>
    <row r="14" spans="7:10" ht="23.25" customHeight="1" x14ac:dyDescent="0.2">
      <c r="G14" s="411" t="str">
        <f>+IF(LEN('OSNOVNA PLAČA'!B14)&gt;0,'LETNO OBVESTILO'!V20,"")</f>
        <v>5   A5</v>
      </c>
      <c r="H14" s="412"/>
      <c r="I14" s="412">
        <f>IF(LEN('1-6'!B20)&gt;0,'1-6'!K20,"")</f>
        <v>0</v>
      </c>
      <c r="J14" s="413"/>
    </row>
    <row r="15" spans="7:10" ht="23.25" customHeight="1" x14ac:dyDescent="0.2">
      <c r="G15" s="411" t="str">
        <f>+IF(LEN('OSNOVNA PLAČA'!B15)&gt;0,'LETNO OBVESTILO'!V21,"")</f>
        <v>6   A6</v>
      </c>
      <c r="H15" s="412"/>
      <c r="I15" s="412">
        <f>IF(LEN('1-6'!B21)&gt;0,'1-6'!K21,"")</f>
        <v>0</v>
      </c>
      <c r="J15" s="413"/>
    </row>
    <row r="16" spans="7:10" ht="23.25" customHeight="1" x14ac:dyDescent="0.2">
      <c r="G16" s="411" t="str">
        <f>+IF(LEN('OSNOVNA PLAČA'!B16)&gt;0,'LETNO OBVESTILO'!V22,"")</f>
        <v>7   A7</v>
      </c>
      <c r="H16" s="412"/>
      <c r="I16" s="412">
        <f>IF(LEN('1-6'!B22)&gt;0,'1-6'!K22,"")</f>
        <v>0</v>
      </c>
      <c r="J16" s="413"/>
    </row>
    <row r="17" spans="7:10" ht="23.25" customHeight="1" x14ac:dyDescent="0.2">
      <c r="G17" s="411" t="str">
        <f>+IF(LEN('OSNOVNA PLAČA'!B17)&gt;0,'LETNO OBVESTILO'!V23,"")</f>
        <v>8   A8</v>
      </c>
      <c r="H17" s="412"/>
      <c r="I17" s="412">
        <f>IF(LEN('1-6'!B23)&gt;0,'1-6'!K23,"")</f>
        <v>0</v>
      </c>
      <c r="J17" s="413"/>
    </row>
    <row r="18" spans="7:10" ht="23.25" customHeight="1" x14ac:dyDescent="0.2">
      <c r="G18" s="411" t="str">
        <f>+IF(LEN('OSNOVNA PLAČA'!B18)&gt;0,'LETNO OBVESTILO'!V24,"")</f>
        <v>9   A9</v>
      </c>
      <c r="H18" s="412"/>
      <c r="I18" s="412">
        <f>IF(LEN('1-6'!B24)&gt;0,'1-6'!K24,"")</f>
        <v>0</v>
      </c>
      <c r="J18" s="413"/>
    </row>
    <row r="19" spans="7:10" ht="23.25" customHeight="1" x14ac:dyDescent="0.2">
      <c r="G19" s="411" t="str">
        <f>+IF(LEN('OSNOVNA PLAČA'!B19)&gt;0,'LETNO OBVESTILO'!V25,"")</f>
        <v>10   A10</v>
      </c>
      <c r="H19" s="412"/>
      <c r="I19" s="412">
        <f>IF(LEN('1-6'!B25)&gt;0,'1-6'!K25,"")</f>
        <v>0</v>
      </c>
      <c r="J19" s="413"/>
    </row>
    <row r="20" spans="7:10" ht="23.25" customHeight="1" x14ac:dyDescent="0.2">
      <c r="G20" s="411" t="str">
        <f>+IF(LEN('OSNOVNA PLAČA'!B20)&gt;0,'LETNO OBVESTILO'!V26,"")</f>
        <v>11   A11</v>
      </c>
      <c r="H20" s="412"/>
      <c r="I20" s="412">
        <f>IF(LEN('1-6'!B26)&gt;0,'1-6'!K26,"")</f>
        <v>0</v>
      </c>
      <c r="J20" s="413"/>
    </row>
    <row r="21" spans="7:10" ht="23.25" customHeight="1" x14ac:dyDescent="0.2">
      <c r="G21" s="411" t="str">
        <f>+IF(LEN('OSNOVNA PLAČA'!B21)&gt;0,'LETNO OBVESTILO'!V27,"")</f>
        <v>12   A12</v>
      </c>
      <c r="H21" s="412"/>
      <c r="I21" s="412">
        <f>IF(LEN('1-6'!B27)&gt;0,'1-6'!K27,"")</f>
        <v>0</v>
      </c>
      <c r="J21" s="413"/>
    </row>
    <row r="22" spans="7:10" ht="23.25" customHeight="1" x14ac:dyDescent="0.2">
      <c r="G22" s="411" t="str">
        <f>+IF(LEN('OSNOVNA PLAČA'!B22)&gt;0,'LETNO OBVESTILO'!V28,"")</f>
        <v>13   A13</v>
      </c>
      <c r="H22" s="412"/>
      <c r="I22" s="412">
        <f>IF(LEN('1-6'!B28)&gt;0,'1-6'!K28,"")</f>
        <v>0</v>
      </c>
      <c r="J22" s="413"/>
    </row>
    <row r="23" spans="7:10" ht="23.25" customHeight="1" x14ac:dyDescent="0.2">
      <c r="G23" s="411" t="str">
        <f>+IF(LEN('OSNOVNA PLAČA'!B23)&gt;0,'LETNO OBVESTILO'!V29,"")</f>
        <v>14   A14</v>
      </c>
      <c r="H23" s="412"/>
      <c r="I23" s="412">
        <f>IF(LEN('1-6'!B29)&gt;0,'1-6'!K29,"")</f>
        <v>0</v>
      </c>
      <c r="J23" s="413"/>
    </row>
    <row r="24" spans="7:10" ht="23.25" customHeight="1" x14ac:dyDescent="0.2">
      <c r="G24" s="411" t="str">
        <f>+IF(LEN('OSNOVNA PLAČA'!B24)&gt;0,'LETNO OBVESTILO'!V30,"")</f>
        <v>15   A15</v>
      </c>
      <c r="H24" s="412"/>
      <c r="I24" s="412">
        <f>IF(LEN('1-6'!B30)&gt;0,'1-6'!K30,"")</f>
        <v>0</v>
      </c>
      <c r="J24" s="413"/>
    </row>
    <row r="25" spans="7:10" ht="23.25" customHeight="1" x14ac:dyDescent="0.2">
      <c r="G25" s="411" t="str">
        <f>+IF(LEN('OSNOVNA PLAČA'!B25)&gt;0,'LETNO OBVESTILO'!V31,"")</f>
        <v>16   A16</v>
      </c>
      <c r="H25" s="412"/>
      <c r="I25" s="412">
        <f>IF(LEN('1-6'!B31)&gt;0,'1-6'!K31,"")</f>
        <v>0</v>
      </c>
      <c r="J25" s="413"/>
    </row>
    <row r="26" spans="7:10" ht="23.25" customHeight="1" x14ac:dyDescent="0.2">
      <c r="G26" s="411" t="str">
        <f>+IF(LEN('OSNOVNA PLAČA'!B26)&gt;0,'LETNO OBVESTILO'!V32,"")</f>
        <v>17   A17</v>
      </c>
      <c r="H26" s="412"/>
      <c r="I26" s="412">
        <f>IF(LEN('1-6'!B32)&gt;0,'1-6'!K32,"")</f>
        <v>0</v>
      </c>
      <c r="J26" s="413"/>
    </row>
    <row r="27" spans="7:10" ht="23.25" customHeight="1" x14ac:dyDescent="0.2">
      <c r="G27" s="411" t="str">
        <f>+IF(LEN('OSNOVNA PLAČA'!B27)&gt;0,'LETNO OBVESTILO'!V33,"")</f>
        <v>18   A18</v>
      </c>
      <c r="H27" s="412"/>
      <c r="I27" s="412">
        <f>IF(LEN('1-6'!B33)&gt;0,'1-6'!K33,"")</f>
        <v>0</v>
      </c>
      <c r="J27" s="413"/>
    </row>
    <row r="28" spans="7:10" ht="23.25" customHeight="1" x14ac:dyDescent="0.2">
      <c r="G28" s="411" t="str">
        <f>+IF(LEN('OSNOVNA PLAČA'!B28)&gt;0,'LETNO OBVESTILO'!V34,"")</f>
        <v>19   A19</v>
      </c>
      <c r="H28" s="412"/>
      <c r="I28" s="412">
        <f>IF(LEN('1-6'!B34)&gt;0,'1-6'!K34,"")</f>
        <v>0</v>
      </c>
      <c r="J28" s="413"/>
    </row>
    <row r="29" spans="7:10" ht="23.25" customHeight="1" x14ac:dyDescent="0.2">
      <c r="G29" s="411" t="str">
        <f>+IF(LEN('OSNOVNA PLAČA'!B29)&gt;0,'LETNO OBVESTILO'!V35,"")</f>
        <v>20   A20</v>
      </c>
      <c r="H29" s="412"/>
      <c r="I29" s="412">
        <f>IF(LEN('1-6'!B35)&gt;0,'1-6'!K35,"")</f>
        <v>0</v>
      </c>
      <c r="J29" s="413"/>
    </row>
    <row r="30" spans="7:10" ht="23.25" customHeight="1" x14ac:dyDescent="0.2">
      <c r="G30" s="411" t="str">
        <f>+IF(LEN('OSNOVNA PLAČA'!B30)&gt;0,'LETNO OBVESTILO'!V36,"")</f>
        <v>21   A21</v>
      </c>
      <c r="H30" s="412"/>
      <c r="I30" s="412">
        <f>IF(LEN('1-6'!B36)&gt;0,'1-6'!K36,"")</f>
        <v>0</v>
      </c>
      <c r="J30" s="413"/>
    </row>
    <row r="31" spans="7:10" ht="23.25" customHeight="1" x14ac:dyDescent="0.2">
      <c r="G31" s="411" t="str">
        <f>+IF(LEN('OSNOVNA PLAČA'!B31)&gt;0,'LETNO OBVESTILO'!V37,"")</f>
        <v>22   A22</v>
      </c>
      <c r="H31" s="412"/>
      <c r="I31" s="412">
        <f>IF(LEN('1-6'!B37)&gt;0,'1-6'!K37,"")</f>
        <v>0</v>
      </c>
      <c r="J31" s="413"/>
    </row>
    <row r="32" spans="7:10" ht="23.25" customHeight="1" x14ac:dyDescent="0.2">
      <c r="G32" s="411" t="str">
        <f>+IF(LEN('OSNOVNA PLAČA'!B32)&gt;0,'LETNO OBVESTILO'!V38,"")</f>
        <v>23   A23</v>
      </c>
      <c r="H32" s="412"/>
      <c r="I32" s="412">
        <f>IF(LEN('1-6'!B38)&gt;0,'1-6'!K38,"")</f>
        <v>0</v>
      </c>
      <c r="J32" s="413"/>
    </row>
    <row r="33" spans="7:10" ht="23.25" customHeight="1" x14ac:dyDescent="0.2">
      <c r="G33" s="411" t="str">
        <f>+IF(LEN('OSNOVNA PLAČA'!B33)&gt;0,'LETNO OBVESTILO'!V39,"")</f>
        <v>24   A24</v>
      </c>
      <c r="H33" s="412"/>
      <c r="I33" s="412">
        <f>IF(LEN('1-6'!B39)&gt;0,'1-6'!K39,"")</f>
        <v>0</v>
      </c>
      <c r="J33" s="413"/>
    </row>
    <row r="34" spans="7:10" ht="23.25" customHeight="1" x14ac:dyDescent="0.2">
      <c r="G34" s="411" t="str">
        <f>+IF(LEN('OSNOVNA PLAČA'!B34)&gt;0,'LETNO OBVESTILO'!V40,"")</f>
        <v>25   A25</v>
      </c>
      <c r="H34" s="412"/>
      <c r="I34" s="412">
        <f>IF(LEN('1-6'!B40)&gt;0,'1-6'!K40,"")</f>
        <v>0</v>
      </c>
      <c r="J34" s="413"/>
    </row>
    <row r="35" spans="7:10" ht="23.25" customHeight="1" x14ac:dyDescent="0.2">
      <c r="G35" s="411" t="str">
        <f>+IF(LEN('OSNOVNA PLAČA'!B35)&gt;0,'LETNO OBVESTILO'!V41,"")</f>
        <v>26   A26</v>
      </c>
      <c r="H35" s="412"/>
      <c r="I35" s="412">
        <f>IF(LEN('1-6'!B41)&gt;0,'1-6'!K41,"")</f>
        <v>0</v>
      </c>
      <c r="J35" s="413"/>
    </row>
    <row r="36" spans="7:10" ht="23.25" customHeight="1" x14ac:dyDescent="0.2">
      <c r="G36" s="411" t="str">
        <f>+IF(LEN('OSNOVNA PLAČA'!B36)&gt;0,'LETNO OBVESTILO'!V42,"")</f>
        <v>27   A27</v>
      </c>
      <c r="H36" s="412"/>
      <c r="I36" s="412">
        <f>IF(LEN('1-6'!B42)&gt;0,'1-6'!K42,"")</f>
        <v>0</v>
      </c>
      <c r="J36" s="413"/>
    </row>
    <row r="37" spans="7:10" ht="23.25" customHeight="1" x14ac:dyDescent="0.2">
      <c r="G37" s="411" t="str">
        <f>+IF(LEN('OSNOVNA PLAČA'!B37)&gt;0,'LETNO OBVESTILO'!V43,"")</f>
        <v>28   A28</v>
      </c>
      <c r="H37" s="412"/>
      <c r="I37" s="412">
        <f>IF(LEN('1-6'!B43)&gt;0,'1-6'!K43,"")</f>
        <v>0</v>
      </c>
      <c r="J37" s="413"/>
    </row>
    <row r="38" spans="7:10" ht="23.25" customHeight="1" x14ac:dyDescent="0.2">
      <c r="G38" s="411" t="str">
        <f>+IF(LEN('OSNOVNA PLAČA'!B38)&gt;0,'LETNO OBVESTILO'!V44,"")</f>
        <v>29   A29</v>
      </c>
      <c r="H38" s="412"/>
      <c r="I38" s="412">
        <f>IF(LEN('1-6'!B44)&gt;0,'1-6'!K44,"")</f>
        <v>0</v>
      </c>
      <c r="J38" s="413"/>
    </row>
    <row r="39" spans="7:10" ht="23.25" customHeight="1" x14ac:dyDescent="0.2">
      <c r="G39" s="411" t="str">
        <f>+IF(LEN('OSNOVNA PLAČA'!B39)&gt;0,'LETNO OBVESTILO'!V45,"")</f>
        <v>30   A30</v>
      </c>
      <c r="H39" s="412"/>
      <c r="I39" s="412">
        <f>IF(LEN('1-6'!B45)&gt;0,'1-6'!K45,"")</f>
        <v>0</v>
      </c>
      <c r="J39" s="413"/>
    </row>
    <row r="40" spans="7:10" ht="23.25" customHeight="1" x14ac:dyDescent="0.2">
      <c r="G40" s="411" t="str">
        <f>+IF(LEN('OSNOVNA PLAČA'!B40)&gt;0,'LETNO OBVESTILO'!V46,"")</f>
        <v>31   A31</v>
      </c>
      <c r="H40" s="412"/>
      <c r="I40" s="412">
        <f>IF(LEN('1-6'!B46)&gt;0,'1-6'!K46,"")</f>
        <v>0</v>
      </c>
      <c r="J40" s="413"/>
    </row>
    <row r="41" spans="7:10" ht="23.25" customHeight="1" x14ac:dyDescent="0.2">
      <c r="G41" s="411" t="str">
        <f>+IF(LEN('OSNOVNA PLAČA'!B41)&gt;0,'LETNO OBVESTILO'!V47,"")</f>
        <v>32   A32</v>
      </c>
      <c r="H41" s="412"/>
      <c r="I41" s="412">
        <f>IF(LEN('1-6'!B47)&gt;0,'1-6'!K47,"")</f>
        <v>0</v>
      </c>
      <c r="J41" s="413"/>
    </row>
    <row r="42" spans="7:10" ht="23.25" customHeight="1" x14ac:dyDescent="0.2">
      <c r="G42" s="411" t="str">
        <f>+IF(LEN('OSNOVNA PLAČA'!B42)&gt;0,'LETNO OBVESTILO'!V48,"")</f>
        <v>33   A33</v>
      </c>
      <c r="H42" s="412"/>
      <c r="I42" s="412">
        <f>IF(LEN('1-6'!B48)&gt;0,'1-6'!K48,"")</f>
        <v>0</v>
      </c>
      <c r="J42" s="413"/>
    </row>
    <row r="43" spans="7:10" ht="23.25" customHeight="1" x14ac:dyDescent="0.2">
      <c r="G43" s="411" t="str">
        <f>+IF(LEN('OSNOVNA PLAČA'!B43)&gt;0,'LETNO OBVESTILO'!V49,"")</f>
        <v>34   A34</v>
      </c>
      <c r="H43" s="412"/>
      <c r="I43" s="412">
        <f>IF(LEN('1-6'!B49)&gt;0,'1-6'!K49,"")</f>
        <v>0</v>
      </c>
      <c r="J43" s="413"/>
    </row>
    <row r="44" spans="7:10" ht="23.25" customHeight="1" x14ac:dyDescent="0.2">
      <c r="G44" s="411" t="str">
        <f>+IF(LEN('OSNOVNA PLAČA'!B44)&gt;0,'LETNO OBVESTILO'!V50,"")</f>
        <v>35   A35</v>
      </c>
      <c r="H44" s="412"/>
      <c r="I44" s="412">
        <f>IF(LEN('1-6'!B50)&gt;0,'1-6'!K50,"")</f>
        <v>0</v>
      </c>
      <c r="J44" s="413"/>
    </row>
    <row r="45" spans="7:10" ht="23.25" customHeight="1" x14ac:dyDescent="0.2">
      <c r="G45" s="411" t="str">
        <f>+IF(LEN('OSNOVNA PLAČA'!B45)&gt;0,'LETNO OBVESTILO'!V51,"")</f>
        <v>36   A36</v>
      </c>
      <c r="H45" s="412"/>
      <c r="I45" s="412">
        <f>IF(LEN('1-6'!B51)&gt;0,'1-6'!K51,"")</f>
        <v>0</v>
      </c>
      <c r="J45" s="413"/>
    </row>
    <row r="46" spans="7:10" ht="23.25" customHeight="1" x14ac:dyDescent="0.2">
      <c r="G46" s="411" t="str">
        <f>+IF(LEN('OSNOVNA PLAČA'!B46)&gt;0,'LETNO OBVESTILO'!V52,"")</f>
        <v>37   A37</v>
      </c>
      <c r="H46" s="412"/>
      <c r="I46" s="412">
        <f>IF(LEN('1-6'!B52)&gt;0,'1-6'!K52,"")</f>
        <v>0</v>
      </c>
      <c r="J46" s="413"/>
    </row>
    <row r="47" spans="7:10" ht="23.25" customHeight="1" x14ac:dyDescent="0.2">
      <c r="G47" s="411" t="str">
        <f>+IF(LEN('OSNOVNA PLAČA'!B47)&gt;0,'LETNO OBVESTILO'!V53,"")</f>
        <v>38   A38</v>
      </c>
      <c r="H47" s="412"/>
      <c r="I47" s="412">
        <f>IF(LEN('1-6'!B53)&gt;0,'1-6'!K53,"")</f>
        <v>0</v>
      </c>
      <c r="J47" s="413"/>
    </row>
    <row r="48" spans="7:10" ht="23.25" customHeight="1" x14ac:dyDescent="0.2">
      <c r="G48" s="411" t="str">
        <f>+IF(LEN('OSNOVNA PLAČA'!B48)&gt;0,'LETNO OBVESTILO'!V54,"")</f>
        <v>39   A39</v>
      </c>
      <c r="H48" s="412"/>
      <c r="I48" s="412">
        <f>IF(LEN('1-6'!B54)&gt;0,'1-6'!K54,"")</f>
        <v>0</v>
      </c>
      <c r="J48" s="413"/>
    </row>
    <row r="49" spans="7:10" ht="23.25" customHeight="1" x14ac:dyDescent="0.2">
      <c r="G49" s="411" t="str">
        <f>+IF(LEN('OSNOVNA PLAČA'!B49)&gt;0,'LETNO OBVESTILO'!V55,"")</f>
        <v>40   A40</v>
      </c>
      <c r="H49" s="412"/>
      <c r="I49" s="412">
        <f>IF(LEN('1-6'!B55)&gt;0,'1-6'!K55,"")</f>
        <v>0</v>
      </c>
      <c r="J49" s="413"/>
    </row>
    <row r="50" spans="7:10" ht="23.25" customHeight="1" x14ac:dyDescent="0.2">
      <c r="G50" s="411" t="str">
        <f>+IF(LEN('OSNOVNA PLAČA'!B50)&gt;0,'LETNO OBVESTILO'!V56,"")</f>
        <v>41   A41</v>
      </c>
      <c r="H50" s="412"/>
      <c r="I50" s="412">
        <f>IF(LEN('1-6'!B56)&gt;0,'1-6'!K56,"")</f>
        <v>0</v>
      </c>
      <c r="J50" s="413"/>
    </row>
    <row r="51" spans="7:10" ht="23.25" customHeight="1" x14ac:dyDescent="0.2">
      <c r="G51" s="411" t="str">
        <f>+IF(LEN('OSNOVNA PLAČA'!B51)&gt;0,'LETNO OBVESTILO'!V57,"")</f>
        <v>42   A42</v>
      </c>
      <c r="H51" s="412"/>
      <c r="I51" s="412">
        <f>IF(LEN('1-6'!B57)&gt;0,'1-6'!K57,"")</f>
        <v>0</v>
      </c>
      <c r="J51" s="413"/>
    </row>
    <row r="52" spans="7:10" ht="23.25" customHeight="1" x14ac:dyDescent="0.2">
      <c r="G52" s="411" t="str">
        <f>+IF(LEN('OSNOVNA PLAČA'!B52)&gt;0,'LETNO OBVESTILO'!V58,"")</f>
        <v>43   A43</v>
      </c>
      <c r="H52" s="412"/>
      <c r="I52" s="412">
        <f>IF(LEN('1-6'!B58)&gt;0,'1-6'!K58,"")</f>
        <v>0</v>
      </c>
      <c r="J52" s="413"/>
    </row>
    <row r="53" spans="7:10" ht="23.25" customHeight="1" x14ac:dyDescent="0.2">
      <c r="G53" s="411" t="str">
        <f>+IF(LEN('OSNOVNA PLAČA'!B53)&gt;0,'LETNO OBVESTILO'!V59,"")</f>
        <v>44   A44</v>
      </c>
      <c r="H53" s="412"/>
      <c r="I53" s="412">
        <f>IF(LEN('1-6'!B59)&gt;0,'1-6'!K59,"")</f>
        <v>0</v>
      </c>
      <c r="J53" s="413"/>
    </row>
    <row r="54" spans="7:10" ht="23.25" customHeight="1" x14ac:dyDescent="0.2">
      <c r="G54" s="411" t="str">
        <f>+IF(LEN('OSNOVNA PLAČA'!B54)&gt;0,'LETNO OBVESTILO'!V60,"")</f>
        <v>45   A45</v>
      </c>
      <c r="H54" s="412"/>
      <c r="I54" s="412">
        <f>IF(LEN('1-6'!B60)&gt;0,'1-6'!K60,"")</f>
        <v>0</v>
      </c>
      <c r="J54" s="413"/>
    </row>
    <row r="55" spans="7:10" ht="23.25" customHeight="1" x14ac:dyDescent="0.2">
      <c r="G55" s="411" t="str">
        <f>+IF(LEN('OSNOVNA PLAČA'!B55)&gt;0,'LETNO OBVESTILO'!V61,"")</f>
        <v>46   A46</v>
      </c>
      <c r="H55" s="412"/>
      <c r="I55" s="412">
        <f>IF(LEN('1-6'!B61)&gt;0,'1-6'!K61,"")</f>
        <v>0</v>
      </c>
      <c r="J55" s="413"/>
    </row>
    <row r="56" spans="7:10" ht="23.25" customHeight="1" x14ac:dyDescent="0.2">
      <c r="G56" s="411" t="str">
        <f>+IF(LEN('OSNOVNA PLAČA'!B56)&gt;0,'LETNO OBVESTILO'!V62,"")</f>
        <v>47   A47</v>
      </c>
      <c r="H56" s="412"/>
      <c r="I56" s="412">
        <f>IF(LEN('1-6'!B62)&gt;0,'1-6'!K62,"")</f>
        <v>0</v>
      </c>
      <c r="J56" s="413"/>
    </row>
    <row r="57" spans="7:10" ht="23.25" customHeight="1" x14ac:dyDescent="0.2">
      <c r="G57" s="411" t="str">
        <f>+IF(LEN('OSNOVNA PLAČA'!B57)&gt;0,'LETNO OBVESTILO'!V63,"")</f>
        <v>48   A48</v>
      </c>
      <c r="H57" s="412"/>
      <c r="I57" s="412">
        <f>IF(LEN('1-6'!B63)&gt;0,'1-6'!K63,"")</f>
        <v>0</v>
      </c>
      <c r="J57" s="413"/>
    </row>
    <row r="58" spans="7:10" ht="23.25" customHeight="1" x14ac:dyDescent="0.2">
      <c r="G58" s="411" t="str">
        <f>+IF(LEN('OSNOVNA PLAČA'!B58)&gt;0,'LETNO OBVESTILO'!V64,"")</f>
        <v>49   A49</v>
      </c>
      <c r="H58" s="412"/>
      <c r="I58" s="412">
        <f>IF(LEN('1-6'!B64)&gt;0,'1-6'!K64,"")</f>
        <v>0</v>
      </c>
      <c r="J58" s="413"/>
    </row>
    <row r="59" spans="7:10" ht="23.25" customHeight="1" thickBot="1" x14ac:dyDescent="0.25">
      <c r="G59" s="414" t="str">
        <f>+IF(LEN('OSNOVNA PLAČA'!B59)&gt;0,'LETNO OBVESTILO'!V65,"")</f>
        <v>50   A50</v>
      </c>
      <c r="H59" s="415"/>
      <c r="I59" s="415">
        <f>IF(LEN('1-6'!B65)&gt;0,'1-6'!K65,"")</f>
        <v>0</v>
      </c>
      <c r="J59" s="416"/>
    </row>
  </sheetData>
  <mergeCells count="102"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57:H57"/>
    <mergeCell ref="I57:J57"/>
    <mergeCell ref="G58:H58"/>
    <mergeCell ref="I58:J58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42:H42"/>
    <mergeCell ref="I42:J42"/>
    <mergeCell ref="G43:H43"/>
    <mergeCell ref="I43:J43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9087-DA74-4C30-84F0-27558AA932D2}">
  <dimension ref="G1:J59"/>
  <sheetViews>
    <sheetView workbookViewId="0"/>
  </sheetViews>
  <sheetFormatPr defaultRowHeight="12.75" x14ac:dyDescent="0.2"/>
  <cols>
    <col min="1" max="1" width="3.85546875" customWidth="1"/>
    <col min="2" max="5" width="2.85546875" customWidth="1"/>
    <col min="8" max="8" width="41.140625" customWidth="1"/>
    <col min="9" max="9" width="25.5703125" customWidth="1"/>
    <col min="10" max="10" width="39.140625" customWidth="1"/>
  </cols>
  <sheetData>
    <row r="1" spans="7:10" ht="8.25" customHeight="1" x14ac:dyDescent="0.2"/>
    <row r="2" spans="7:10" ht="8.25" customHeight="1" x14ac:dyDescent="0.2"/>
    <row r="3" spans="7:10" ht="8.25" customHeight="1" x14ac:dyDescent="0.2"/>
    <row r="4" spans="7:10" ht="8.25" customHeight="1" x14ac:dyDescent="0.2"/>
    <row r="5" spans="7:10" ht="8.25" customHeight="1" x14ac:dyDescent="0.2"/>
    <row r="6" spans="7:10" ht="23.25" customHeight="1" x14ac:dyDescent="0.2">
      <c r="G6" s="152" t="s">
        <v>192</v>
      </c>
    </row>
    <row r="7" spans="7:10" ht="23.25" customHeight="1" thickBot="1" x14ac:dyDescent="0.25"/>
    <row r="8" spans="7:10" ht="23.25" customHeight="1" thickBot="1" x14ac:dyDescent="0.25">
      <c r="G8" s="242" t="str">
        <f>"OBDOBJE: julij - december " &amp; 'OSNOVNA PLAČA'!D5</f>
        <v>OBDOBJE: julij - december 2024</v>
      </c>
      <c r="H8" s="218"/>
      <c r="I8" s="218"/>
      <c r="J8" s="219"/>
    </row>
    <row r="9" spans="7:10" ht="23.25" customHeight="1" thickBot="1" x14ac:dyDescent="0.25">
      <c r="G9" s="405" t="s">
        <v>2</v>
      </c>
      <c r="H9" s="406"/>
      <c r="I9" s="406" t="s">
        <v>193</v>
      </c>
      <c r="J9" s="407"/>
    </row>
    <row r="10" spans="7:10" ht="23.25" customHeight="1" x14ac:dyDescent="0.2">
      <c r="G10" s="408" t="str">
        <f>+IF(LEN('OSNOVNA PLAČA'!B10)&gt;0,'LETNO OBVESTILO'!V16,"")</f>
        <v>1   A1</v>
      </c>
      <c r="H10" s="409"/>
      <c r="I10" s="409">
        <f ca="1">IF(LEN('7-12'!B16)&gt;0,'7-12'!K16,"")</f>
        <v>3</v>
      </c>
      <c r="J10" s="410"/>
    </row>
    <row r="11" spans="7:10" ht="23.25" customHeight="1" x14ac:dyDescent="0.2">
      <c r="G11" s="411" t="str">
        <f>+IF(LEN('OSNOVNA PLAČA'!B11)&gt;0,'LETNO OBVESTILO'!V17,"")</f>
        <v>2   A2</v>
      </c>
      <c r="H11" s="412"/>
      <c r="I11" s="412">
        <f ca="1">IF(LEN('7-12'!B17)&gt;0,'7-12'!K17,"")</f>
        <v>0</v>
      </c>
      <c r="J11" s="413"/>
    </row>
    <row r="12" spans="7:10" ht="23.25" customHeight="1" x14ac:dyDescent="0.2">
      <c r="G12" s="411" t="str">
        <f>+IF(LEN('OSNOVNA PLAČA'!B12)&gt;0,'LETNO OBVESTILO'!V18,"")</f>
        <v>3   A3</v>
      </c>
      <c r="H12" s="412"/>
      <c r="I12" s="412">
        <f ca="1">IF(LEN('7-12'!B18)&gt;0,'7-12'!K18,"")</f>
        <v>2</v>
      </c>
      <c r="J12" s="413"/>
    </row>
    <row r="13" spans="7:10" ht="23.25" customHeight="1" x14ac:dyDescent="0.2">
      <c r="G13" s="411" t="str">
        <f>+IF(LEN('OSNOVNA PLAČA'!B13)&gt;0,'LETNO OBVESTILO'!V19,"")</f>
        <v>4   A4</v>
      </c>
      <c r="H13" s="412"/>
      <c r="I13" s="412">
        <f ca="1">IF(LEN('7-12'!B19)&gt;0,'7-12'!K19,"")</f>
        <v>0</v>
      </c>
      <c r="J13" s="413"/>
    </row>
    <row r="14" spans="7:10" ht="23.25" customHeight="1" x14ac:dyDescent="0.2">
      <c r="G14" s="411" t="str">
        <f>+IF(LEN('OSNOVNA PLAČA'!B14)&gt;0,'LETNO OBVESTILO'!V20,"")</f>
        <v>5   A5</v>
      </c>
      <c r="H14" s="412"/>
      <c r="I14" s="412">
        <f ca="1">IF(LEN('7-12'!B20)&gt;0,'7-12'!K20,"")</f>
        <v>0</v>
      </c>
      <c r="J14" s="413"/>
    </row>
    <row r="15" spans="7:10" ht="23.25" customHeight="1" x14ac:dyDescent="0.2">
      <c r="G15" s="411" t="str">
        <f>+IF(LEN('OSNOVNA PLAČA'!B15)&gt;0,'LETNO OBVESTILO'!V21,"")</f>
        <v>6   A6</v>
      </c>
      <c r="H15" s="412"/>
      <c r="I15" s="412">
        <f ca="1">IF(LEN('7-12'!B21)&gt;0,'7-12'!K21,"")</f>
        <v>0</v>
      </c>
      <c r="J15" s="413"/>
    </row>
    <row r="16" spans="7:10" ht="23.25" customHeight="1" x14ac:dyDescent="0.2">
      <c r="G16" s="411" t="str">
        <f>+IF(LEN('OSNOVNA PLAČA'!B16)&gt;0,'LETNO OBVESTILO'!V22,"")</f>
        <v>7   A7</v>
      </c>
      <c r="H16" s="412"/>
      <c r="I16" s="412">
        <f ca="1">IF(LEN('7-12'!B22)&gt;0,'7-12'!K22,"")</f>
        <v>0</v>
      </c>
      <c r="J16" s="413"/>
    </row>
    <row r="17" spans="7:10" ht="23.25" customHeight="1" x14ac:dyDescent="0.2">
      <c r="G17" s="411" t="str">
        <f>+IF(LEN('OSNOVNA PLAČA'!B17)&gt;0,'LETNO OBVESTILO'!V23,"")</f>
        <v>8   A8</v>
      </c>
      <c r="H17" s="412"/>
      <c r="I17" s="412">
        <f ca="1">IF(LEN('7-12'!B23)&gt;0,'7-12'!K23,"")</f>
        <v>0</v>
      </c>
      <c r="J17" s="413"/>
    </row>
    <row r="18" spans="7:10" ht="23.25" customHeight="1" x14ac:dyDescent="0.2">
      <c r="G18" s="411" t="str">
        <f>+IF(LEN('OSNOVNA PLAČA'!B18)&gt;0,'LETNO OBVESTILO'!V24,"")</f>
        <v>9   A9</v>
      </c>
      <c r="H18" s="412"/>
      <c r="I18" s="412">
        <f ca="1">IF(LEN('7-12'!B24)&gt;0,'7-12'!K24,"")</f>
        <v>0</v>
      </c>
      <c r="J18" s="413"/>
    </row>
    <row r="19" spans="7:10" ht="23.25" customHeight="1" x14ac:dyDescent="0.2">
      <c r="G19" s="411" t="str">
        <f>+IF(LEN('OSNOVNA PLAČA'!B19)&gt;0,'LETNO OBVESTILO'!V25,"")</f>
        <v>10   A10</v>
      </c>
      <c r="H19" s="412"/>
      <c r="I19" s="412">
        <f ca="1">IF(LEN('7-12'!B25)&gt;0,'7-12'!K25,"")</f>
        <v>0</v>
      </c>
      <c r="J19" s="413"/>
    </row>
    <row r="20" spans="7:10" ht="23.25" customHeight="1" x14ac:dyDescent="0.2">
      <c r="G20" s="411" t="str">
        <f>+IF(LEN('OSNOVNA PLAČA'!B20)&gt;0,'LETNO OBVESTILO'!V26,"")</f>
        <v>11   A11</v>
      </c>
      <c r="H20" s="412"/>
      <c r="I20" s="412">
        <f ca="1">IF(LEN('7-12'!B26)&gt;0,'7-12'!K26,"")</f>
        <v>0</v>
      </c>
      <c r="J20" s="413"/>
    </row>
    <row r="21" spans="7:10" ht="23.25" customHeight="1" x14ac:dyDescent="0.2">
      <c r="G21" s="411" t="str">
        <f>+IF(LEN('OSNOVNA PLAČA'!B21)&gt;0,'LETNO OBVESTILO'!V27,"")</f>
        <v>12   A12</v>
      </c>
      <c r="H21" s="412"/>
      <c r="I21" s="412">
        <f ca="1">IF(LEN('7-12'!B27)&gt;0,'7-12'!K27,"")</f>
        <v>0</v>
      </c>
      <c r="J21" s="413"/>
    </row>
    <row r="22" spans="7:10" ht="23.25" customHeight="1" x14ac:dyDescent="0.2">
      <c r="G22" s="411" t="str">
        <f>+IF(LEN('OSNOVNA PLAČA'!B22)&gt;0,'LETNO OBVESTILO'!V28,"")</f>
        <v>13   A13</v>
      </c>
      <c r="H22" s="412"/>
      <c r="I22" s="412">
        <f ca="1">IF(LEN('7-12'!B28)&gt;0,'7-12'!K28,"")</f>
        <v>0</v>
      </c>
      <c r="J22" s="413"/>
    </row>
    <row r="23" spans="7:10" ht="23.25" customHeight="1" x14ac:dyDescent="0.2">
      <c r="G23" s="411" t="str">
        <f>+IF(LEN('OSNOVNA PLAČA'!B23)&gt;0,'LETNO OBVESTILO'!V29,"")</f>
        <v>14   A14</v>
      </c>
      <c r="H23" s="412"/>
      <c r="I23" s="412">
        <f ca="1">IF(LEN('7-12'!B29)&gt;0,'7-12'!K29,"")</f>
        <v>0</v>
      </c>
      <c r="J23" s="413"/>
    </row>
    <row r="24" spans="7:10" ht="23.25" customHeight="1" x14ac:dyDescent="0.2">
      <c r="G24" s="411" t="str">
        <f>+IF(LEN('OSNOVNA PLAČA'!B24)&gt;0,'LETNO OBVESTILO'!V30,"")</f>
        <v>15   A15</v>
      </c>
      <c r="H24" s="412"/>
      <c r="I24" s="412">
        <f ca="1">IF(LEN('7-12'!B30)&gt;0,'7-12'!K30,"")</f>
        <v>0</v>
      </c>
      <c r="J24" s="413"/>
    </row>
    <row r="25" spans="7:10" ht="23.25" customHeight="1" x14ac:dyDescent="0.2">
      <c r="G25" s="411" t="str">
        <f>+IF(LEN('OSNOVNA PLAČA'!B25)&gt;0,'LETNO OBVESTILO'!V31,"")</f>
        <v>16   A16</v>
      </c>
      <c r="H25" s="412"/>
      <c r="I25" s="412">
        <f ca="1">IF(LEN('7-12'!B31)&gt;0,'7-12'!K31,"")</f>
        <v>0</v>
      </c>
      <c r="J25" s="413"/>
    </row>
    <row r="26" spans="7:10" ht="23.25" customHeight="1" x14ac:dyDescent="0.2">
      <c r="G26" s="411" t="str">
        <f>+IF(LEN('OSNOVNA PLAČA'!B26)&gt;0,'LETNO OBVESTILO'!V32,"")</f>
        <v>17   A17</v>
      </c>
      <c r="H26" s="412"/>
      <c r="I26" s="412">
        <f ca="1">IF(LEN('7-12'!B32)&gt;0,'7-12'!K32,"")</f>
        <v>0</v>
      </c>
      <c r="J26" s="413"/>
    </row>
    <row r="27" spans="7:10" ht="23.25" customHeight="1" x14ac:dyDescent="0.2">
      <c r="G27" s="411" t="str">
        <f>+IF(LEN('OSNOVNA PLAČA'!B27)&gt;0,'LETNO OBVESTILO'!V33,"")</f>
        <v>18   A18</v>
      </c>
      <c r="H27" s="412"/>
      <c r="I27" s="412">
        <f ca="1">IF(LEN('7-12'!B33)&gt;0,'7-12'!K33,"")</f>
        <v>0</v>
      </c>
      <c r="J27" s="413"/>
    </row>
    <row r="28" spans="7:10" ht="23.25" customHeight="1" x14ac:dyDescent="0.2">
      <c r="G28" s="411" t="str">
        <f>+IF(LEN('OSNOVNA PLAČA'!B28)&gt;0,'LETNO OBVESTILO'!V34,"")</f>
        <v>19   A19</v>
      </c>
      <c r="H28" s="412"/>
      <c r="I28" s="412">
        <f ca="1">IF(LEN('7-12'!B34)&gt;0,'7-12'!K34,"")</f>
        <v>0</v>
      </c>
      <c r="J28" s="413"/>
    </row>
    <row r="29" spans="7:10" ht="23.25" customHeight="1" x14ac:dyDescent="0.2">
      <c r="G29" s="411" t="str">
        <f>+IF(LEN('OSNOVNA PLAČA'!B29)&gt;0,'LETNO OBVESTILO'!V35,"")</f>
        <v>20   A20</v>
      </c>
      <c r="H29" s="412"/>
      <c r="I29" s="412">
        <f ca="1">IF(LEN('7-12'!B35)&gt;0,'7-12'!K35,"")</f>
        <v>0</v>
      </c>
      <c r="J29" s="413"/>
    </row>
    <row r="30" spans="7:10" ht="23.25" customHeight="1" x14ac:dyDescent="0.2">
      <c r="G30" s="411" t="str">
        <f>+IF(LEN('OSNOVNA PLAČA'!B30)&gt;0,'LETNO OBVESTILO'!V36,"")</f>
        <v>21   A21</v>
      </c>
      <c r="H30" s="412"/>
      <c r="I30" s="412">
        <f ca="1">IF(LEN('7-12'!B36)&gt;0,'7-12'!K36,"")</f>
        <v>0</v>
      </c>
      <c r="J30" s="413"/>
    </row>
    <row r="31" spans="7:10" ht="23.25" customHeight="1" x14ac:dyDescent="0.2">
      <c r="G31" s="411" t="str">
        <f>+IF(LEN('OSNOVNA PLAČA'!B31)&gt;0,'LETNO OBVESTILO'!V37,"")</f>
        <v>22   A22</v>
      </c>
      <c r="H31" s="412"/>
      <c r="I31" s="412">
        <f ca="1">IF(LEN('7-12'!B37)&gt;0,'7-12'!K37,"")</f>
        <v>0</v>
      </c>
      <c r="J31" s="413"/>
    </row>
    <row r="32" spans="7:10" ht="23.25" customHeight="1" x14ac:dyDescent="0.2">
      <c r="G32" s="411" t="str">
        <f>+IF(LEN('OSNOVNA PLAČA'!B32)&gt;0,'LETNO OBVESTILO'!V38,"")</f>
        <v>23   A23</v>
      </c>
      <c r="H32" s="412"/>
      <c r="I32" s="412">
        <f ca="1">IF(LEN('7-12'!B38)&gt;0,'7-12'!K38,"")</f>
        <v>0</v>
      </c>
      <c r="J32" s="413"/>
    </row>
    <row r="33" spans="7:10" ht="23.25" customHeight="1" x14ac:dyDescent="0.2">
      <c r="G33" s="411" t="str">
        <f>+IF(LEN('OSNOVNA PLAČA'!B33)&gt;0,'LETNO OBVESTILO'!V39,"")</f>
        <v>24   A24</v>
      </c>
      <c r="H33" s="412"/>
      <c r="I33" s="412">
        <f ca="1">IF(LEN('7-12'!B39)&gt;0,'7-12'!K39,"")</f>
        <v>0</v>
      </c>
      <c r="J33" s="413"/>
    </row>
    <row r="34" spans="7:10" ht="23.25" customHeight="1" x14ac:dyDescent="0.2">
      <c r="G34" s="411" t="str">
        <f>+IF(LEN('OSNOVNA PLAČA'!B34)&gt;0,'LETNO OBVESTILO'!V40,"")</f>
        <v>25   A25</v>
      </c>
      <c r="H34" s="412"/>
      <c r="I34" s="412">
        <f ca="1">IF(LEN('7-12'!B40)&gt;0,'7-12'!K40,"")</f>
        <v>0</v>
      </c>
      <c r="J34" s="413"/>
    </row>
    <row r="35" spans="7:10" ht="23.25" customHeight="1" x14ac:dyDescent="0.2">
      <c r="G35" s="411" t="str">
        <f>+IF(LEN('OSNOVNA PLAČA'!B35)&gt;0,'LETNO OBVESTILO'!V41,"")</f>
        <v>26   A26</v>
      </c>
      <c r="H35" s="412"/>
      <c r="I35" s="412">
        <f ca="1">IF(LEN('7-12'!B41)&gt;0,'7-12'!K41,"")</f>
        <v>0</v>
      </c>
      <c r="J35" s="413"/>
    </row>
    <row r="36" spans="7:10" ht="23.25" customHeight="1" x14ac:dyDescent="0.2">
      <c r="G36" s="411" t="str">
        <f>+IF(LEN('OSNOVNA PLAČA'!B36)&gt;0,'LETNO OBVESTILO'!V42,"")</f>
        <v>27   A27</v>
      </c>
      <c r="H36" s="412"/>
      <c r="I36" s="412">
        <f ca="1">IF(LEN('7-12'!B42)&gt;0,'7-12'!K42,"")</f>
        <v>0</v>
      </c>
      <c r="J36" s="413"/>
    </row>
    <row r="37" spans="7:10" ht="23.25" customHeight="1" x14ac:dyDescent="0.2">
      <c r="G37" s="411" t="str">
        <f>+IF(LEN('OSNOVNA PLAČA'!B37)&gt;0,'LETNO OBVESTILO'!V43,"")</f>
        <v>28   A28</v>
      </c>
      <c r="H37" s="412"/>
      <c r="I37" s="412">
        <f ca="1">IF(LEN('7-12'!B43)&gt;0,'7-12'!K43,"")</f>
        <v>0</v>
      </c>
      <c r="J37" s="413"/>
    </row>
    <row r="38" spans="7:10" ht="23.25" customHeight="1" x14ac:dyDescent="0.2">
      <c r="G38" s="411" t="str">
        <f>+IF(LEN('OSNOVNA PLAČA'!B38)&gt;0,'LETNO OBVESTILO'!V44,"")</f>
        <v>29   A29</v>
      </c>
      <c r="H38" s="412"/>
      <c r="I38" s="412">
        <f ca="1">IF(LEN('7-12'!B44)&gt;0,'7-12'!K44,"")</f>
        <v>0</v>
      </c>
      <c r="J38" s="413"/>
    </row>
    <row r="39" spans="7:10" ht="23.25" customHeight="1" x14ac:dyDescent="0.2">
      <c r="G39" s="411" t="str">
        <f>+IF(LEN('OSNOVNA PLAČA'!B39)&gt;0,'LETNO OBVESTILO'!V45,"")</f>
        <v>30   A30</v>
      </c>
      <c r="H39" s="412"/>
      <c r="I39" s="412">
        <f ca="1">IF(LEN('7-12'!B45)&gt;0,'7-12'!K45,"")</f>
        <v>0</v>
      </c>
      <c r="J39" s="413"/>
    </row>
    <row r="40" spans="7:10" ht="23.25" customHeight="1" x14ac:dyDescent="0.2">
      <c r="G40" s="411" t="str">
        <f>+IF(LEN('OSNOVNA PLAČA'!B40)&gt;0,'LETNO OBVESTILO'!V46,"")</f>
        <v>31   A31</v>
      </c>
      <c r="H40" s="412"/>
      <c r="I40" s="412">
        <f ca="1">IF(LEN('7-12'!B46)&gt;0,'7-12'!K46,"")</f>
        <v>0</v>
      </c>
      <c r="J40" s="413"/>
    </row>
    <row r="41" spans="7:10" ht="23.25" customHeight="1" x14ac:dyDescent="0.2">
      <c r="G41" s="411" t="str">
        <f>+IF(LEN('OSNOVNA PLAČA'!B41)&gt;0,'LETNO OBVESTILO'!V47,"")</f>
        <v>32   A32</v>
      </c>
      <c r="H41" s="412"/>
      <c r="I41" s="412">
        <f ca="1">IF(LEN('7-12'!B47)&gt;0,'7-12'!K47,"")</f>
        <v>0</v>
      </c>
      <c r="J41" s="413"/>
    </row>
    <row r="42" spans="7:10" ht="23.25" customHeight="1" x14ac:dyDescent="0.2">
      <c r="G42" s="411" t="str">
        <f>+IF(LEN('OSNOVNA PLAČA'!B42)&gt;0,'LETNO OBVESTILO'!V48,"")</f>
        <v>33   A33</v>
      </c>
      <c r="H42" s="412"/>
      <c r="I42" s="412">
        <f ca="1">IF(LEN('7-12'!B48)&gt;0,'7-12'!K48,"")</f>
        <v>0</v>
      </c>
      <c r="J42" s="413"/>
    </row>
    <row r="43" spans="7:10" ht="23.25" customHeight="1" x14ac:dyDescent="0.2">
      <c r="G43" s="411" t="str">
        <f>+IF(LEN('OSNOVNA PLAČA'!B43)&gt;0,'LETNO OBVESTILO'!V49,"")</f>
        <v>34   A34</v>
      </c>
      <c r="H43" s="412"/>
      <c r="I43" s="412">
        <f ca="1">IF(LEN('7-12'!B49)&gt;0,'7-12'!K49,"")</f>
        <v>0</v>
      </c>
      <c r="J43" s="413"/>
    </row>
    <row r="44" spans="7:10" ht="23.25" customHeight="1" x14ac:dyDescent="0.2">
      <c r="G44" s="411" t="str">
        <f>+IF(LEN('OSNOVNA PLAČA'!B44)&gt;0,'LETNO OBVESTILO'!V50,"")</f>
        <v>35   A35</v>
      </c>
      <c r="H44" s="412"/>
      <c r="I44" s="412">
        <f ca="1">IF(LEN('7-12'!B50)&gt;0,'7-12'!K50,"")</f>
        <v>0</v>
      </c>
      <c r="J44" s="413"/>
    </row>
    <row r="45" spans="7:10" ht="23.25" customHeight="1" x14ac:dyDescent="0.2">
      <c r="G45" s="411" t="str">
        <f>+IF(LEN('OSNOVNA PLAČA'!B45)&gt;0,'LETNO OBVESTILO'!V51,"")</f>
        <v>36   A36</v>
      </c>
      <c r="H45" s="412"/>
      <c r="I45" s="412">
        <f ca="1">IF(LEN('7-12'!B51)&gt;0,'7-12'!K51,"")</f>
        <v>0</v>
      </c>
      <c r="J45" s="413"/>
    </row>
    <row r="46" spans="7:10" ht="23.25" customHeight="1" x14ac:dyDescent="0.2">
      <c r="G46" s="411" t="str">
        <f>+IF(LEN('OSNOVNA PLAČA'!B46)&gt;0,'LETNO OBVESTILO'!V52,"")</f>
        <v>37   A37</v>
      </c>
      <c r="H46" s="412"/>
      <c r="I46" s="412">
        <f ca="1">IF(LEN('7-12'!B52)&gt;0,'7-12'!K52,"")</f>
        <v>0</v>
      </c>
      <c r="J46" s="413"/>
    </row>
    <row r="47" spans="7:10" ht="23.25" customHeight="1" x14ac:dyDescent="0.2">
      <c r="G47" s="411" t="str">
        <f>+IF(LEN('OSNOVNA PLAČA'!B47)&gt;0,'LETNO OBVESTILO'!V53,"")</f>
        <v>38   A38</v>
      </c>
      <c r="H47" s="412"/>
      <c r="I47" s="412">
        <f ca="1">IF(LEN('7-12'!B53)&gt;0,'7-12'!K53,"")</f>
        <v>0</v>
      </c>
      <c r="J47" s="413"/>
    </row>
    <row r="48" spans="7:10" ht="23.25" customHeight="1" x14ac:dyDescent="0.2">
      <c r="G48" s="411" t="str">
        <f>+IF(LEN('OSNOVNA PLAČA'!B48)&gt;0,'LETNO OBVESTILO'!V54,"")</f>
        <v>39   A39</v>
      </c>
      <c r="H48" s="412"/>
      <c r="I48" s="412">
        <f ca="1">IF(LEN('7-12'!B54)&gt;0,'7-12'!K54,"")</f>
        <v>0</v>
      </c>
      <c r="J48" s="413"/>
    </row>
    <row r="49" spans="7:10" ht="23.25" customHeight="1" x14ac:dyDescent="0.2">
      <c r="G49" s="411" t="str">
        <f>+IF(LEN('OSNOVNA PLAČA'!B49)&gt;0,'LETNO OBVESTILO'!V55,"")</f>
        <v>40   A40</v>
      </c>
      <c r="H49" s="412"/>
      <c r="I49" s="412">
        <f ca="1">IF(LEN('7-12'!B55)&gt;0,'7-12'!K55,"")</f>
        <v>0</v>
      </c>
      <c r="J49" s="413"/>
    </row>
    <row r="50" spans="7:10" ht="23.25" customHeight="1" x14ac:dyDescent="0.2">
      <c r="G50" s="411" t="str">
        <f>+IF(LEN('OSNOVNA PLAČA'!B50)&gt;0,'LETNO OBVESTILO'!V56,"")</f>
        <v>41   A41</v>
      </c>
      <c r="H50" s="412"/>
      <c r="I50" s="412">
        <f ca="1">IF(LEN('7-12'!B56)&gt;0,'7-12'!K56,"")</f>
        <v>0</v>
      </c>
      <c r="J50" s="413"/>
    </row>
    <row r="51" spans="7:10" ht="23.25" customHeight="1" x14ac:dyDescent="0.2">
      <c r="G51" s="411" t="str">
        <f>+IF(LEN('OSNOVNA PLAČA'!B51)&gt;0,'LETNO OBVESTILO'!V57,"")</f>
        <v>42   A42</v>
      </c>
      <c r="H51" s="412"/>
      <c r="I51" s="412">
        <f ca="1">IF(LEN('7-12'!B57)&gt;0,'7-12'!K57,"")</f>
        <v>0</v>
      </c>
      <c r="J51" s="413"/>
    </row>
    <row r="52" spans="7:10" ht="23.25" customHeight="1" x14ac:dyDescent="0.2">
      <c r="G52" s="411" t="str">
        <f>+IF(LEN('OSNOVNA PLAČA'!B52)&gt;0,'LETNO OBVESTILO'!V58,"")</f>
        <v>43   A43</v>
      </c>
      <c r="H52" s="412"/>
      <c r="I52" s="412">
        <f ca="1">IF(LEN('7-12'!B58)&gt;0,'7-12'!K58,"")</f>
        <v>0</v>
      </c>
      <c r="J52" s="413"/>
    </row>
    <row r="53" spans="7:10" ht="23.25" customHeight="1" x14ac:dyDescent="0.2">
      <c r="G53" s="411" t="str">
        <f>+IF(LEN('OSNOVNA PLAČA'!B53)&gt;0,'LETNO OBVESTILO'!V59,"")</f>
        <v>44   A44</v>
      </c>
      <c r="H53" s="412"/>
      <c r="I53" s="412">
        <f ca="1">IF(LEN('7-12'!B59)&gt;0,'7-12'!K59,"")</f>
        <v>0</v>
      </c>
      <c r="J53" s="413"/>
    </row>
    <row r="54" spans="7:10" ht="23.25" customHeight="1" x14ac:dyDescent="0.2">
      <c r="G54" s="411" t="str">
        <f>+IF(LEN('OSNOVNA PLAČA'!B54)&gt;0,'LETNO OBVESTILO'!V60,"")</f>
        <v>45   A45</v>
      </c>
      <c r="H54" s="412"/>
      <c r="I54" s="412">
        <f ca="1">IF(LEN('7-12'!B60)&gt;0,'7-12'!K60,"")</f>
        <v>0</v>
      </c>
      <c r="J54" s="413"/>
    </row>
    <row r="55" spans="7:10" ht="23.25" customHeight="1" x14ac:dyDescent="0.2">
      <c r="G55" s="411" t="str">
        <f>+IF(LEN('OSNOVNA PLAČA'!B55)&gt;0,'LETNO OBVESTILO'!V61,"")</f>
        <v>46   A46</v>
      </c>
      <c r="H55" s="412"/>
      <c r="I55" s="412">
        <f ca="1">IF(LEN('7-12'!B61)&gt;0,'7-12'!K61,"")</f>
        <v>0</v>
      </c>
      <c r="J55" s="413"/>
    </row>
    <row r="56" spans="7:10" ht="23.25" customHeight="1" x14ac:dyDescent="0.2">
      <c r="G56" s="411" t="str">
        <f>+IF(LEN('OSNOVNA PLAČA'!B56)&gt;0,'LETNO OBVESTILO'!V62,"")</f>
        <v>47   A47</v>
      </c>
      <c r="H56" s="412"/>
      <c r="I56" s="412">
        <f ca="1">IF(LEN('7-12'!B62)&gt;0,'7-12'!K62,"")</f>
        <v>0</v>
      </c>
      <c r="J56" s="413"/>
    </row>
    <row r="57" spans="7:10" ht="23.25" customHeight="1" x14ac:dyDescent="0.2">
      <c r="G57" s="411" t="str">
        <f>+IF(LEN('OSNOVNA PLAČA'!B57)&gt;0,'LETNO OBVESTILO'!V63,"")</f>
        <v>48   A48</v>
      </c>
      <c r="H57" s="412"/>
      <c r="I57" s="412">
        <f ca="1">IF(LEN('7-12'!B63)&gt;0,'7-12'!K63,"")</f>
        <v>0</v>
      </c>
      <c r="J57" s="413"/>
    </row>
    <row r="58" spans="7:10" ht="23.25" customHeight="1" x14ac:dyDescent="0.2">
      <c r="G58" s="411" t="str">
        <f>+IF(LEN('OSNOVNA PLAČA'!B58)&gt;0,'LETNO OBVESTILO'!V64,"")</f>
        <v>49   A49</v>
      </c>
      <c r="H58" s="412"/>
      <c r="I58" s="412">
        <f ca="1">IF(LEN('7-12'!B64)&gt;0,'7-12'!K64,"")</f>
        <v>0</v>
      </c>
      <c r="J58" s="413"/>
    </row>
    <row r="59" spans="7:10" ht="23.25" customHeight="1" thickBot="1" x14ac:dyDescent="0.25">
      <c r="G59" s="414" t="str">
        <f>+IF(LEN('OSNOVNA PLAČA'!B59)&gt;0,'LETNO OBVESTILO'!V65,"")</f>
        <v>50   A50</v>
      </c>
      <c r="H59" s="415"/>
      <c r="I59" s="415">
        <f ca="1">IF(LEN('7-12'!B65)&gt;0,'7-12'!K65,"")</f>
        <v>0</v>
      </c>
      <c r="J59" s="416"/>
    </row>
  </sheetData>
  <mergeCells count="102"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57:H57"/>
    <mergeCell ref="I57:J57"/>
    <mergeCell ref="G58:H58"/>
    <mergeCell ref="I58:J58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42:H42"/>
    <mergeCell ref="I42:J42"/>
    <mergeCell ref="G43:H43"/>
    <mergeCell ref="I43:J43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2</vt:i4>
      </vt:variant>
    </vt:vector>
  </HeadingPairs>
  <TitlesOfParts>
    <vt:vector size="9" baseType="lpstr">
      <vt:lpstr>OSNOVNA PLAČA</vt:lpstr>
      <vt:lpstr>OBRAČUNANA OSNOVNA PLAČA</vt:lpstr>
      <vt:lpstr>1-6</vt:lpstr>
      <vt:lpstr>7-12</vt:lpstr>
      <vt:lpstr>LETNO OBVESTILO</vt:lpstr>
      <vt:lpstr>SEZNAM 1-6</vt:lpstr>
      <vt:lpstr>SEZNAM 7-12</vt:lpstr>
      <vt:lpstr>'OBRAČUNANA OSNOVNA PLAČA'!Področje_tiskanja</vt:lpstr>
      <vt:lpstr>'OSNOVNA PLAČA'!Področje_tiskanja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Verjnović</dc:creator>
  <cp:lastModifiedBy>Vesna Derenčin</cp:lastModifiedBy>
  <cp:lastPrinted>2008-12-24T07:38:05Z</cp:lastPrinted>
  <dcterms:created xsi:type="dcterms:W3CDTF">2007-05-31T08:52:18Z</dcterms:created>
  <dcterms:modified xsi:type="dcterms:W3CDTF">2024-01-30T09:44:06Z</dcterms:modified>
</cp:coreProperties>
</file>