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01 PROGRAMSKI DOKUMENTI OO\3 Akcijski načrt\AN 1-7 - veljaven\"/>
    </mc:Choice>
  </mc:AlternateContent>
  <bookViews>
    <workbookView xWindow="32760" yWindow="32760" windowWidth="25200" windowHeight="11115" firstSheet="4" activeTab="4"/>
  </bookViews>
  <sheets>
    <sheet name="AMIF MNZ" sheetId="3" state="hidden" r:id="rId1"/>
    <sheet name="ISF MEJE" sheetId="5" state="hidden" r:id="rId2"/>
    <sheet name="ISFP" sheetId="1" state="hidden" r:id="rId3"/>
    <sheet name="List1" sheetId="6" state="hidden" r:id="rId4"/>
    <sheet name="AN" sheetId="8" r:id="rId5"/>
  </sheets>
  <definedNames>
    <definedName name="_xlnm._FilterDatabase" localSheetId="4" hidden="1">AN!$A$3:$U$104</definedName>
    <definedName name="_xlnm.Print_Area" localSheetId="4">AN!$A$1:$U$104</definedName>
    <definedName name="_xlnm.Print_Titles" localSheetId="4">AN!$3:$3</definedName>
  </definedNames>
  <calcPr calcId="162913"/>
</workbook>
</file>

<file path=xl/calcChain.xml><?xml version="1.0" encoding="utf-8"?>
<calcChain xmlns="http://schemas.openxmlformats.org/spreadsheetml/2006/main">
  <c r="O103" i="8" l="1"/>
  <c r="Q103" i="8"/>
  <c r="H52" i="8"/>
  <c r="J52" i="8"/>
  <c r="H20" i="8"/>
  <c r="J20" i="8"/>
  <c r="H69" i="8"/>
  <c r="J69" i="8"/>
  <c r="O20" i="8"/>
  <c r="N20" i="8"/>
  <c r="I1" i="8" l="1"/>
  <c r="H1" i="8"/>
  <c r="H104" i="8" l="1"/>
  <c r="H103" i="8"/>
  <c r="I85" i="8"/>
  <c r="J85" i="8" s="1"/>
  <c r="H85" i="8" s="1"/>
  <c r="I83" i="8"/>
  <c r="I81" i="8"/>
  <c r="J81" i="8" s="1"/>
  <c r="H81" i="8" s="1"/>
  <c r="I80" i="8"/>
  <c r="I77" i="8"/>
  <c r="I71" i="8"/>
  <c r="J71" i="8" s="1"/>
  <c r="J60" i="8"/>
  <c r="H60" i="8" s="1"/>
  <c r="I60" i="8"/>
  <c r="J53" i="8"/>
  <c r="H53" i="8" s="1"/>
  <c r="I53" i="8"/>
  <c r="I51" i="8"/>
  <c r="J51" i="8" s="1"/>
  <c r="H51" i="8" s="1"/>
  <c r="I50" i="8"/>
  <c r="J50" i="8" s="1"/>
  <c r="I46" i="8"/>
  <c r="J46" i="8" s="1"/>
  <c r="H46" i="8" s="1"/>
  <c r="I45" i="8"/>
  <c r="J45" i="8" s="1"/>
  <c r="I44" i="8"/>
  <c r="J44" i="8" s="1"/>
  <c r="H44" i="8" s="1"/>
  <c r="I33" i="8"/>
  <c r="J33" i="8" s="1"/>
  <c r="I32" i="8"/>
  <c r="J32" i="8" s="1"/>
  <c r="H32" i="8" s="1"/>
  <c r="I28" i="8"/>
  <c r="I22" i="8"/>
  <c r="J22" i="8" s="1"/>
  <c r="H22" i="8" s="1"/>
  <c r="I21" i="8"/>
  <c r="J21" i="8" s="1"/>
  <c r="I19" i="8"/>
  <c r="J19" i="8" s="1"/>
  <c r="H19" i="8" s="1"/>
  <c r="I12" i="8"/>
  <c r="J12" i="8" s="1"/>
  <c r="H12" i="8" s="1"/>
  <c r="H10" i="8"/>
  <c r="J10" i="8"/>
  <c r="I10" i="8"/>
  <c r="O90" i="8"/>
  <c r="N90" i="8"/>
  <c r="I90" i="8" s="1"/>
  <c r="J90" i="8" s="1"/>
  <c r="H90" i="8" s="1"/>
  <c r="O85" i="8"/>
  <c r="N85" i="8"/>
  <c r="O83" i="8"/>
  <c r="N83" i="8"/>
  <c r="O81" i="8"/>
  <c r="N81" i="8"/>
  <c r="O80" i="8"/>
  <c r="N80" i="8"/>
  <c r="O79" i="8"/>
  <c r="I79" i="8" s="1"/>
  <c r="J79" i="8" s="1"/>
  <c r="H79" i="8" s="1"/>
  <c r="N79" i="8"/>
  <c r="O77" i="8"/>
  <c r="N77" i="8"/>
  <c r="O71" i="8"/>
  <c r="N71" i="8"/>
  <c r="O60" i="8"/>
  <c r="N60" i="8"/>
  <c r="O59" i="8"/>
  <c r="N59" i="8"/>
  <c r="O53" i="8"/>
  <c r="N53" i="8"/>
  <c r="O51" i="8"/>
  <c r="N51" i="8"/>
  <c r="O50" i="8"/>
  <c r="N50" i="8"/>
  <c r="O47" i="8"/>
  <c r="N47" i="8"/>
  <c r="I47" i="8" s="1"/>
  <c r="J47" i="8" s="1"/>
  <c r="O46" i="8"/>
  <c r="N46" i="8"/>
  <c r="O45" i="8"/>
  <c r="N45" i="8"/>
  <c r="O44" i="8"/>
  <c r="N44" i="8"/>
  <c r="O40" i="8"/>
  <c r="N40" i="8"/>
  <c r="I40" i="8" s="1"/>
  <c r="J40" i="8" s="1"/>
  <c r="H40" i="8" s="1"/>
  <c r="O34" i="8"/>
  <c r="N34" i="8"/>
  <c r="I34" i="8" s="1"/>
  <c r="J34" i="8" s="1"/>
  <c r="H34" i="8" s="1"/>
  <c r="O33" i="8"/>
  <c r="N33" i="8"/>
  <c r="O32" i="8"/>
  <c r="N32" i="8"/>
  <c r="O28" i="8"/>
  <c r="N28" i="8"/>
  <c r="O19" i="8"/>
  <c r="O12" i="8"/>
  <c r="O10" i="8"/>
  <c r="O22" i="8"/>
  <c r="O21" i="8"/>
  <c r="N22" i="8"/>
  <c r="N21" i="8"/>
  <c r="N19" i="8"/>
  <c r="N12" i="8"/>
  <c r="N10" i="8"/>
  <c r="I59" i="8" l="1"/>
  <c r="J59" i="8" s="1"/>
  <c r="H59" i="8" s="1"/>
  <c r="H83" i="8"/>
  <c r="J83" i="8"/>
  <c r="J80" i="8"/>
  <c r="H80" i="8" s="1"/>
  <c r="J77" i="8"/>
  <c r="H77" i="8" s="1"/>
  <c r="H71" i="8"/>
  <c r="H50" i="8"/>
  <c r="H45" i="8"/>
  <c r="H47" i="8"/>
  <c r="H33" i="8"/>
  <c r="J28" i="8"/>
  <c r="H28" i="8" s="1"/>
  <c r="H21" i="8"/>
  <c r="T45" i="8"/>
  <c r="T46" i="8"/>
  <c r="T47" i="8"/>
  <c r="R47" i="8" s="1"/>
  <c r="Q49" i="8" l="1"/>
  <c r="S49" i="8"/>
  <c r="L49" i="8"/>
  <c r="M49" i="8"/>
  <c r="N49" i="8"/>
  <c r="O49" i="8"/>
  <c r="P49" i="8"/>
  <c r="I49" i="8"/>
  <c r="K49" i="8"/>
  <c r="P102" i="8"/>
  <c r="P101" i="8" s="1"/>
  <c r="P100" i="8" s="1"/>
  <c r="Q102" i="8"/>
  <c r="Q101" i="8" s="1"/>
  <c r="Q100" i="8" s="1"/>
  <c r="P98" i="8"/>
  <c r="Q98" i="8"/>
  <c r="P95" i="8"/>
  <c r="P94" i="8" s="1"/>
  <c r="P96" i="8"/>
  <c r="Q96" i="8"/>
  <c r="P92" i="8"/>
  <c r="P91" i="8" s="1"/>
  <c r="Q92" i="8"/>
  <c r="Q91" i="8" s="1"/>
  <c r="P89" i="8"/>
  <c r="Q89" i="8"/>
  <c r="P87" i="8"/>
  <c r="Q87" i="8"/>
  <c r="P84" i="8"/>
  <c r="Q84" i="8"/>
  <c r="P82" i="8"/>
  <c r="Q82" i="8"/>
  <c r="P78" i="8"/>
  <c r="Q78" i="8"/>
  <c r="P76" i="8"/>
  <c r="Q76" i="8"/>
  <c r="P74" i="8"/>
  <c r="Q74" i="8"/>
  <c r="P70" i="8"/>
  <c r="Q70" i="8"/>
  <c r="P66" i="8"/>
  <c r="Q66" i="8"/>
  <c r="P64" i="8"/>
  <c r="Q64" i="8"/>
  <c r="P61" i="8"/>
  <c r="Q61" i="8"/>
  <c r="P54" i="8"/>
  <c r="Q54" i="8"/>
  <c r="P43" i="8"/>
  <c r="P42" i="8" s="1"/>
  <c r="Q43" i="8"/>
  <c r="Q42" i="8" s="1"/>
  <c r="O43" i="8"/>
  <c r="Q38" i="8"/>
  <c r="P35" i="8"/>
  <c r="Q35" i="8"/>
  <c r="P29" i="8"/>
  <c r="Q29" i="8"/>
  <c r="P26" i="8"/>
  <c r="Q26" i="8"/>
  <c r="P24" i="8"/>
  <c r="Q24" i="8"/>
  <c r="P8" i="8"/>
  <c r="Q8" i="8"/>
  <c r="K37" i="8"/>
  <c r="M102" i="8"/>
  <c r="M101" i="8" s="1"/>
  <c r="M100" i="8" s="1"/>
  <c r="N102" i="8"/>
  <c r="O102" i="8"/>
  <c r="O101" i="8" s="1"/>
  <c r="O100" i="8" s="1"/>
  <c r="N101" i="8"/>
  <c r="N100" i="8" s="1"/>
  <c r="L98" i="8"/>
  <c r="M98" i="8"/>
  <c r="M95" i="8" s="1"/>
  <c r="M94" i="8" s="1"/>
  <c r="N98" i="8"/>
  <c r="O98" i="8"/>
  <c r="M96" i="8"/>
  <c r="N96" i="8"/>
  <c r="O96" i="8"/>
  <c r="M70" i="8"/>
  <c r="N70" i="8"/>
  <c r="O70" i="8"/>
  <c r="M92" i="8"/>
  <c r="M91" i="8" s="1"/>
  <c r="N92" i="8"/>
  <c r="N91" i="8" s="1"/>
  <c r="O92" i="8"/>
  <c r="O91" i="8" s="1"/>
  <c r="M89" i="8"/>
  <c r="N89" i="8"/>
  <c r="O89" i="8"/>
  <c r="M87" i="8"/>
  <c r="N87" i="8"/>
  <c r="O87" i="8"/>
  <c r="M84" i="8"/>
  <c r="N84" i="8"/>
  <c r="O84" i="8"/>
  <c r="M82" i="8"/>
  <c r="N82" i="8"/>
  <c r="O82" i="8"/>
  <c r="M78" i="8"/>
  <c r="N78" i="8"/>
  <c r="O78" i="8"/>
  <c r="M74" i="8"/>
  <c r="N74" i="8"/>
  <c r="O74" i="8"/>
  <c r="M76" i="8"/>
  <c r="N76" i="8"/>
  <c r="O76" i="8"/>
  <c r="M66" i="8"/>
  <c r="N66" i="8"/>
  <c r="O66" i="8"/>
  <c r="M64" i="8"/>
  <c r="N64" i="8"/>
  <c r="O64" i="8"/>
  <c r="M61" i="8"/>
  <c r="N61" i="8"/>
  <c r="O61" i="8"/>
  <c r="M54" i="8"/>
  <c r="O54" i="8"/>
  <c r="H49" i="8"/>
  <c r="J37" i="8"/>
  <c r="H37" i="8" s="1"/>
  <c r="J49" i="8" l="1"/>
  <c r="P48" i="8"/>
  <c r="Q95" i="8"/>
  <c r="Q94" i="8" s="1"/>
  <c r="Q86" i="8"/>
  <c r="P86" i="8"/>
  <c r="P73" i="8"/>
  <c r="Q73" i="8"/>
  <c r="Q63" i="8"/>
  <c r="P63" i="8"/>
  <c r="P41" i="8" s="1"/>
  <c r="Q48" i="8"/>
  <c r="Q41" i="8" s="1"/>
  <c r="Q7" i="8"/>
  <c r="Q6" i="8" s="1"/>
  <c r="N63" i="8"/>
  <c r="M73" i="8"/>
  <c r="O86" i="8"/>
  <c r="O95" i="8"/>
  <c r="O94" i="8" s="1"/>
  <c r="O63" i="8"/>
  <c r="O73" i="8"/>
  <c r="N73" i="8"/>
  <c r="N72" i="8" s="1"/>
  <c r="N95" i="8"/>
  <c r="N94" i="8" s="1"/>
  <c r="M63" i="8"/>
  <c r="N86" i="8"/>
  <c r="M86" i="8"/>
  <c r="H93" i="8"/>
  <c r="K83" i="8"/>
  <c r="J88" i="8"/>
  <c r="H88" i="8" s="1"/>
  <c r="K90" i="8"/>
  <c r="Q72" i="8" l="1"/>
  <c r="Q5" i="8" s="1"/>
  <c r="P72" i="8"/>
  <c r="Q4" i="8"/>
  <c r="O72" i="8"/>
  <c r="M72" i="8"/>
  <c r="K79" i="8" l="1"/>
  <c r="K51" i="8"/>
  <c r="O48" i="8"/>
  <c r="M43" i="8"/>
  <c r="N43" i="8"/>
  <c r="N42" i="8" s="1"/>
  <c r="O42" i="8"/>
  <c r="O41" i="8" s="1"/>
  <c r="M38" i="8"/>
  <c r="O38" i="8"/>
  <c r="K29" i="8"/>
  <c r="L29" i="8"/>
  <c r="M29" i="8"/>
  <c r="O29" i="8"/>
  <c r="U29" i="8"/>
  <c r="M35" i="8"/>
  <c r="N35" i="8"/>
  <c r="O35" i="8"/>
  <c r="M26" i="8"/>
  <c r="O26" i="8"/>
  <c r="M24" i="8"/>
  <c r="N24" i="8"/>
  <c r="O24" i="8"/>
  <c r="M8" i="8"/>
  <c r="K50" i="8"/>
  <c r="K12" i="8"/>
  <c r="K10" i="8"/>
  <c r="M42" i="8" l="1"/>
  <c r="M48" i="8"/>
  <c r="M7" i="8"/>
  <c r="M41" i="8" l="1"/>
  <c r="M4" i="8" s="1"/>
  <c r="M6" i="8"/>
  <c r="M5" i="8" l="1"/>
  <c r="N54" i="8" l="1"/>
  <c r="N26" i="8"/>
  <c r="O8" i="8"/>
  <c r="O7" i="8" s="1"/>
  <c r="O6" i="8" s="1"/>
  <c r="N48" i="8" l="1"/>
  <c r="N41" i="8" s="1"/>
  <c r="N8" i="8"/>
  <c r="N29" i="8"/>
  <c r="O5" i="8"/>
  <c r="O4" i="8"/>
  <c r="T10" i="8"/>
  <c r="T104" i="8"/>
  <c r="T103" i="8"/>
  <c r="T99" i="8"/>
  <c r="R99" i="8" s="1"/>
  <c r="R98" i="8" s="1"/>
  <c r="T97" i="8"/>
  <c r="R97" i="8" s="1"/>
  <c r="T93" i="8"/>
  <c r="T90" i="8"/>
  <c r="T88" i="8"/>
  <c r="R88" i="8" s="1"/>
  <c r="R87" i="8" s="1"/>
  <c r="T85" i="8"/>
  <c r="T83" i="8"/>
  <c r="T81" i="8"/>
  <c r="T75" i="8"/>
  <c r="R75" i="8" s="1"/>
  <c r="R74" i="8" s="1"/>
  <c r="T71" i="8"/>
  <c r="T69" i="8"/>
  <c r="T68" i="8"/>
  <c r="T67" i="8"/>
  <c r="T62" i="8"/>
  <c r="R62" i="8" s="1"/>
  <c r="R61" i="8" s="1"/>
  <c r="T60" i="8"/>
  <c r="T59" i="8"/>
  <c r="T58" i="8"/>
  <c r="R58" i="8" s="1"/>
  <c r="T57" i="8"/>
  <c r="T56" i="8"/>
  <c r="T55" i="8"/>
  <c r="T52" i="8"/>
  <c r="T51" i="8"/>
  <c r="T50" i="8"/>
  <c r="T44" i="8"/>
  <c r="T39" i="8"/>
  <c r="T19" i="8"/>
  <c r="T22" i="8"/>
  <c r="T21" i="8"/>
  <c r="T28" i="8"/>
  <c r="T34" i="8"/>
  <c r="T33" i="8"/>
  <c r="T32" i="8"/>
  <c r="T37" i="8"/>
  <c r="T36" i="8"/>
  <c r="T31" i="8"/>
  <c r="R31" i="8" s="1"/>
  <c r="T30" i="8"/>
  <c r="T25" i="8"/>
  <c r="R25" i="8" s="1"/>
  <c r="R24" i="8" s="1"/>
  <c r="T20" i="8"/>
  <c r="T18" i="8"/>
  <c r="T17" i="8"/>
  <c r="R17" i="8" s="1"/>
  <c r="T16" i="8"/>
  <c r="R16" i="8" s="1"/>
  <c r="T15" i="8"/>
  <c r="T14" i="8"/>
  <c r="T11" i="8"/>
  <c r="J25" i="8"/>
  <c r="H25" i="8" s="1"/>
  <c r="H24" i="8" s="1"/>
  <c r="J13" i="8"/>
  <c r="H13" i="8" s="1"/>
  <c r="L92" i="8"/>
  <c r="L91" i="8" s="1"/>
  <c r="H87" i="8"/>
  <c r="K80" i="8"/>
  <c r="T80" i="8" s="1"/>
  <c r="T79" i="8"/>
  <c r="T77" i="8"/>
  <c r="J75" i="8"/>
  <c r="H75" i="8" s="1"/>
  <c r="H74" i="8" s="1"/>
  <c r="J62" i="8"/>
  <c r="H62" i="8" s="1"/>
  <c r="H61" i="8" s="1"/>
  <c r="J58" i="8"/>
  <c r="H58" i="8" s="1"/>
  <c r="H54" i="8" s="1"/>
  <c r="J30" i="8"/>
  <c r="J31" i="8"/>
  <c r="H31" i="8" s="1"/>
  <c r="J17" i="8"/>
  <c r="J16" i="8"/>
  <c r="H16" i="8" s="1"/>
  <c r="T12" i="8"/>
  <c r="K9" i="8"/>
  <c r="T9" i="8" s="1"/>
  <c r="L102" i="8"/>
  <c r="L101" i="8" s="1"/>
  <c r="L100" i="8" s="1"/>
  <c r="L96" i="8"/>
  <c r="L89" i="8"/>
  <c r="L87" i="8"/>
  <c r="L84" i="8"/>
  <c r="L82" i="8"/>
  <c r="L78" i="8"/>
  <c r="L76" i="8"/>
  <c r="L74" i="8"/>
  <c r="T65" i="8"/>
  <c r="T23" i="8"/>
  <c r="L70" i="8"/>
  <c r="L64" i="8"/>
  <c r="L61" i="8"/>
  <c r="L45" i="8"/>
  <c r="L43" i="8"/>
  <c r="L38" i="8"/>
  <c r="L24" i="8"/>
  <c r="L66" i="8"/>
  <c r="L26" i="8"/>
  <c r="I55" i="8"/>
  <c r="J55" i="8" s="1"/>
  <c r="I11" i="8"/>
  <c r="K13" i="8"/>
  <c r="T13" i="8" s="1"/>
  <c r="I14" i="8"/>
  <c r="I15" i="8"/>
  <c r="I18" i="8"/>
  <c r="J18" i="8" s="1"/>
  <c r="J23" i="8"/>
  <c r="K24" i="8"/>
  <c r="I24" i="8"/>
  <c r="H26" i="8"/>
  <c r="U26" i="8"/>
  <c r="I27" i="8"/>
  <c r="J27" i="8" s="1"/>
  <c r="K27" i="8"/>
  <c r="T27" i="8" s="1"/>
  <c r="H35" i="8"/>
  <c r="K35" i="8"/>
  <c r="U35" i="8"/>
  <c r="I36" i="8"/>
  <c r="H38" i="8"/>
  <c r="K38" i="8"/>
  <c r="U38" i="8"/>
  <c r="I39" i="8"/>
  <c r="P38" i="8"/>
  <c r="P7" i="8" s="1"/>
  <c r="P6" i="8" s="1"/>
  <c r="H43" i="8"/>
  <c r="K43" i="8"/>
  <c r="J43" i="8"/>
  <c r="K45" i="8"/>
  <c r="U49" i="8"/>
  <c r="K54" i="8"/>
  <c r="U54" i="8"/>
  <c r="I56" i="8"/>
  <c r="I57" i="8"/>
  <c r="K61" i="8"/>
  <c r="I61" i="8"/>
  <c r="H64" i="8"/>
  <c r="K64" i="8"/>
  <c r="U64" i="8"/>
  <c r="I65" i="8"/>
  <c r="R65" i="8" s="1"/>
  <c r="R64" i="8" s="1"/>
  <c r="H66" i="8"/>
  <c r="K66" i="8"/>
  <c r="I67" i="8"/>
  <c r="I68" i="8"/>
  <c r="J68" i="8" s="1"/>
  <c r="H70" i="8"/>
  <c r="K70" i="8"/>
  <c r="J70" i="8"/>
  <c r="K74" i="8"/>
  <c r="H76" i="8"/>
  <c r="K76" i="8"/>
  <c r="I76" i="8"/>
  <c r="H78" i="8"/>
  <c r="H82" i="8"/>
  <c r="K82" i="8"/>
  <c r="H84" i="8"/>
  <c r="K84" i="8"/>
  <c r="I84" i="8"/>
  <c r="K87" i="8"/>
  <c r="H89" i="8"/>
  <c r="K89" i="8"/>
  <c r="J89" i="8"/>
  <c r="H92" i="8"/>
  <c r="H91" i="8" s="1"/>
  <c r="K92" i="8"/>
  <c r="K91" i="8" s="1"/>
  <c r="I93" i="8"/>
  <c r="H96" i="8"/>
  <c r="I96" i="8"/>
  <c r="K96" i="8"/>
  <c r="J97" i="8"/>
  <c r="J96" i="8" s="1"/>
  <c r="H98" i="8"/>
  <c r="I98" i="8"/>
  <c r="K98" i="8"/>
  <c r="J99" i="8"/>
  <c r="J98" i="8" s="1"/>
  <c r="H102" i="8"/>
  <c r="H101" i="8" s="1"/>
  <c r="H100" i="8" s="1"/>
  <c r="J102" i="8"/>
  <c r="J101" i="8" s="1"/>
  <c r="J100" i="8" s="1"/>
  <c r="K102" i="8"/>
  <c r="U102" i="8"/>
  <c r="U101" i="8" s="1"/>
  <c r="U100" i="8" s="1"/>
  <c r="I103" i="8"/>
  <c r="I104" i="8"/>
  <c r="E4" i="6"/>
  <c r="E5" i="6"/>
  <c r="E6" i="6"/>
  <c r="E7" i="6"/>
  <c r="E8" i="6"/>
  <c r="E9" i="6"/>
  <c r="C10" i="6"/>
  <c r="D10" i="6"/>
  <c r="E10" i="6"/>
  <c r="N6" i="1"/>
  <c r="N5" i="1" s="1"/>
  <c r="N3" i="1" s="1"/>
  <c r="O6" i="1"/>
  <c r="Q6" i="1"/>
  <c r="R6" i="1"/>
  <c r="R5" i="1" s="1"/>
  <c r="S6" i="1"/>
  <c r="S5" i="1" s="1"/>
  <c r="T6" i="1"/>
  <c r="U6" i="1"/>
  <c r="V6" i="1"/>
  <c r="W6" i="1"/>
  <c r="X6" i="1"/>
  <c r="Y6" i="1"/>
  <c r="Z6" i="1"/>
  <c r="AA6" i="1"/>
  <c r="AB6" i="1"/>
  <c r="L7" i="1"/>
  <c r="O8" i="1"/>
  <c r="Q8" i="1" s="1"/>
  <c r="L9" i="1"/>
  <c r="M9" i="1" s="1"/>
  <c r="Q10" i="1"/>
  <c r="L11" i="1"/>
  <c r="M11" i="1" s="1"/>
  <c r="P12" i="1"/>
  <c r="P13" i="1"/>
  <c r="K13" i="1" s="1"/>
  <c r="L14" i="1"/>
  <c r="M14" i="1"/>
  <c r="L16" i="1"/>
  <c r="M16" i="1" s="1"/>
  <c r="N17" i="1"/>
  <c r="P17" i="1" s="1"/>
  <c r="L18" i="1"/>
  <c r="M18" i="1"/>
  <c r="P18" i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0" i="1"/>
  <c r="M20" i="1" s="1"/>
  <c r="M19" i="1" s="1"/>
  <c r="P20" i="1"/>
  <c r="L21" i="1"/>
  <c r="M21" i="1"/>
  <c r="L22" i="1"/>
  <c r="M22" i="1" s="1"/>
  <c r="O23" i="1"/>
  <c r="Q23" i="1"/>
  <c r="K24" i="1"/>
  <c r="O25" i="1"/>
  <c r="P25" i="1"/>
  <c r="L26" i="1"/>
  <c r="M26" i="1" s="1"/>
  <c r="L27" i="1"/>
  <c r="M27" i="1" s="1"/>
  <c r="O28" i="1"/>
  <c r="P28" i="1"/>
  <c r="L29" i="1"/>
  <c r="M29" i="1" s="1"/>
  <c r="P29" i="1"/>
  <c r="P19" i="1" s="1"/>
  <c r="N31" i="1"/>
  <c r="O31" i="1"/>
  <c r="P31" i="1"/>
  <c r="Q31" i="1"/>
  <c r="R31" i="1"/>
  <c r="S31" i="1"/>
  <c r="L32" i="1"/>
  <c r="L31" i="1" s="1"/>
  <c r="O33" i="1"/>
  <c r="Q33" i="1" s="1"/>
  <c r="K34" i="1"/>
  <c r="L34" i="1"/>
  <c r="K36" i="1"/>
  <c r="N36" i="1"/>
  <c r="O36" i="1"/>
  <c r="P36" i="1"/>
  <c r="Q36" i="1"/>
  <c r="L37" i="1"/>
  <c r="L36" i="1"/>
  <c r="O38" i="1"/>
  <c r="Q38" i="1" s="1"/>
  <c r="K39" i="1"/>
  <c r="N39" i="1"/>
  <c r="O39" i="1"/>
  <c r="P39" i="1"/>
  <c r="L40" i="1"/>
  <c r="N41" i="1"/>
  <c r="K41" i="1" s="1"/>
  <c r="O41" i="1"/>
  <c r="K42" i="1"/>
  <c r="N42" i="1"/>
  <c r="O42" i="1"/>
  <c r="P42" i="1"/>
  <c r="Q42" i="1"/>
  <c r="R42" i="1"/>
  <c r="S42" i="1"/>
  <c r="L43" i="1"/>
  <c r="Q44" i="1"/>
  <c r="L45" i="1"/>
  <c r="M45" i="1" s="1"/>
  <c r="O46" i="1"/>
  <c r="Q46" i="1"/>
  <c r="L47" i="1"/>
  <c r="N49" i="1"/>
  <c r="O49" i="1"/>
  <c r="P49" i="1"/>
  <c r="Q49" i="1"/>
  <c r="Q48" i="1" s="1"/>
  <c r="R49" i="1"/>
  <c r="S49" i="1"/>
  <c r="AE49" i="1"/>
  <c r="K50" i="1"/>
  <c r="AE50" i="1"/>
  <c r="O51" i="1"/>
  <c r="K51" i="1" s="1"/>
  <c r="L51" i="1" s="1"/>
  <c r="K52" i="1"/>
  <c r="O53" i="1"/>
  <c r="K53" i="1"/>
  <c r="K54" i="1"/>
  <c r="K55" i="1"/>
  <c r="K56" i="1"/>
  <c r="N56" i="1"/>
  <c r="O56" i="1"/>
  <c r="P56" i="1"/>
  <c r="P48" i="1" s="1"/>
  <c r="Q56" i="1"/>
  <c r="R56" i="1"/>
  <c r="S56" i="1"/>
  <c r="L57" i="1"/>
  <c r="M57" i="1" s="1"/>
  <c r="M56" i="1" s="1"/>
  <c r="K59" i="1"/>
  <c r="N59" i="1"/>
  <c r="O59" i="1"/>
  <c r="P59" i="1"/>
  <c r="Q59" i="1"/>
  <c r="R59" i="1"/>
  <c r="S59" i="1"/>
  <c r="S48" i="1" s="1"/>
  <c r="L60" i="1"/>
  <c r="L59" i="1" s="1"/>
  <c r="P61" i="1"/>
  <c r="K62" i="1"/>
  <c r="N62" i="1"/>
  <c r="O62" i="1"/>
  <c r="P62" i="1"/>
  <c r="Q62" i="1"/>
  <c r="R62" i="1"/>
  <c r="S62" i="1"/>
  <c r="L63" i="1"/>
  <c r="O64" i="1"/>
  <c r="K64" i="1" s="1"/>
  <c r="L64" i="1" s="1"/>
  <c r="L65" i="1"/>
  <c r="M65" i="1" s="1"/>
  <c r="M62" i="1" s="1"/>
  <c r="P66" i="1"/>
  <c r="K66" i="1" s="1"/>
  <c r="L67" i="1"/>
  <c r="N69" i="1"/>
  <c r="Q69" i="1"/>
  <c r="R69" i="1"/>
  <c r="S69" i="1"/>
  <c r="O70" i="1"/>
  <c r="P70" i="1"/>
  <c r="P69" i="1"/>
  <c r="K71" i="1"/>
  <c r="L73" i="1"/>
  <c r="M73" i="1"/>
  <c r="N74" i="1"/>
  <c r="K74" i="1" s="1"/>
  <c r="O74" i="1"/>
  <c r="K75" i="1"/>
  <c r="N77" i="1"/>
  <c r="O77" i="1"/>
  <c r="O76" i="1" s="1"/>
  <c r="P77" i="1"/>
  <c r="Q77" i="1"/>
  <c r="R77" i="1"/>
  <c r="S77" i="1"/>
  <c r="K78" i="1"/>
  <c r="O79" i="1"/>
  <c r="K79" i="1" s="1"/>
  <c r="K80" i="1"/>
  <c r="N81" i="1"/>
  <c r="K81" i="1" s="1"/>
  <c r="L81" i="1" s="1"/>
  <c r="O81" i="1"/>
  <c r="K82" i="1"/>
  <c r="O83" i="1"/>
  <c r="K83" i="1" s="1"/>
  <c r="L83" i="1" s="1"/>
  <c r="K84" i="1"/>
  <c r="O85" i="1"/>
  <c r="P85" i="1"/>
  <c r="K86" i="1"/>
  <c r="O87" i="1"/>
  <c r="P87" i="1"/>
  <c r="K88" i="1"/>
  <c r="K89" i="1"/>
  <c r="N90" i="1"/>
  <c r="N76" i="1" s="1"/>
  <c r="O90" i="1"/>
  <c r="P90" i="1"/>
  <c r="Q90" i="1"/>
  <c r="R90" i="1"/>
  <c r="S90" i="1"/>
  <c r="S76" i="1" s="1"/>
  <c r="K91" i="1"/>
  <c r="L91" i="1" s="1"/>
  <c r="L90" i="1" s="1"/>
  <c r="O92" i="1"/>
  <c r="Q92" i="1"/>
  <c r="K93" i="1"/>
  <c r="L93" i="1"/>
  <c r="N94" i="1"/>
  <c r="K94" i="1" s="1"/>
  <c r="K95" i="1"/>
  <c r="O96" i="1"/>
  <c r="Q96" i="1" s="1"/>
  <c r="O97" i="1"/>
  <c r="P97" i="1"/>
  <c r="Q97" i="1"/>
  <c r="R97" i="1"/>
  <c r="S97" i="1"/>
  <c r="K98" i="1"/>
  <c r="O99" i="1"/>
  <c r="K99" i="1" s="1"/>
  <c r="L99" i="1" s="1"/>
  <c r="N100" i="1"/>
  <c r="O100" i="1"/>
  <c r="P100" i="1"/>
  <c r="Q100" i="1"/>
  <c r="R100" i="1"/>
  <c r="S100" i="1"/>
  <c r="K101" i="1"/>
  <c r="L101" i="1"/>
  <c r="L100" i="1"/>
  <c r="O102" i="1"/>
  <c r="P102" i="1" s="1"/>
  <c r="K103" i="1"/>
  <c r="L103" i="1" s="1"/>
  <c r="M103" i="1" s="1"/>
  <c r="N104" i="1"/>
  <c r="K104" i="1" s="1"/>
  <c r="O104" i="1"/>
  <c r="K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L106" i="1"/>
  <c r="M106" i="1"/>
  <c r="M105" i="1" s="1"/>
  <c r="L105" i="1"/>
  <c r="O107" i="1"/>
  <c r="K107" i="1" s="1"/>
  <c r="L107" i="1" s="1"/>
  <c r="K110" i="1"/>
  <c r="N110" i="1"/>
  <c r="N109" i="1" s="1"/>
  <c r="O110" i="1"/>
  <c r="O109" i="1"/>
  <c r="P110" i="1"/>
  <c r="Q110" i="1"/>
  <c r="R110" i="1"/>
  <c r="R109" i="1" s="1"/>
  <c r="R3" i="1" s="1"/>
  <c r="S110" i="1"/>
  <c r="S109" i="1"/>
  <c r="T110" i="1"/>
  <c r="U110" i="1"/>
  <c r="V110" i="1"/>
  <c r="W110" i="1"/>
  <c r="X110" i="1"/>
  <c r="Y110" i="1"/>
  <c r="Z110" i="1"/>
  <c r="AA110" i="1"/>
  <c r="AB110" i="1"/>
  <c r="AC110" i="1"/>
  <c r="L111" i="1"/>
  <c r="M111" i="1" s="1"/>
  <c r="M110" i="1" s="1"/>
  <c r="L110" i="1"/>
  <c r="L109" i="1" s="1"/>
  <c r="AF108" i="1" s="1"/>
  <c r="K112" i="1"/>
  <c r="N112" i="1"/>
  <c r="O112" i="1"/>
  <c r="P112" i="1"/>
  <c r="P109" i="1" s="1"/>
  <c r="Q112" i="1"/>
  <c r="R112" i="1"/>
  <c r="S112" i="1"/>
  <c r="L113" i="1"/>
  <c r="O114" i="1"/>
  <c r="Q114" i="1" s="1"/>
  <c r="AE115" i="1"/>
  <c r="AF115" i="1"/>
  <c r="K4" i="3"/>
  <c r="M8" i="3"/>
  <c r="N8" i="3"/>
  <c r="O8" i="3"/>
  <c r="O7" i="3" s="1"/>
  <c r="O5" i="3" s="1"/>
  <c r="P8" i="3"/>
  <c r="P7" i="3" s="1"/>
  <c r="P5" i="3" s="1"/>
  <c r="Q8" i="3"/>
  <c r="Q7" i="3" s="1"/>
  <c r="Q5" i="3" s="1"/>
  <c r="R8" i="3"/>
  <c r="U8" i="3"/>
  <c r="J9" i="3"/>
  <c r="J8" i="3"/>
  <c r="K9" i="3"/>
  <c r="U9" i="3"/>
  <c r="K11" i="3"/>
  <c r="L11" i="3"/>
  <c r="K13" i="3"/>
  <c r="L13" i="3"/>
  <c r="K15" i="3"/>
  <c r="L15" i="3" s="1"/>
  <c r="K17" i="3"/>
  <c r="L17" i="3"/>
  <c r="K19" i="3"/>
  <c r="L19" i="3"/>
  <c r="K21" i="3"/>
  <c r="L21" i="3" s="1"/>
  <c r="K23" i="3"/>
  <c r="L23" i="3"/>
  <c r="J25" i="3"/>
  <c r="M25" i="3"/>
  <c r="N25" i="3"/>
  <c r="O25" i="3"/>
  <c r="P25" i="3"/>
  <c r="Q25" i="3"/>
  <c r="R25" i="3"/>
  <c r="K26" i="3"/>
  <c r="K25" i="3"/>
  <c r="J29" i="3"/>
  <c r="M29" i="3"/>
  <c r="N29" i="3"/>
  <c r="O29" i="3"/>
  <c r="P29" i="3"/>
  <c r="Q29" i="3"/>
  <c r="R29" i="3"/>
  <c r="K30" i="3"/>
  <c r="K29" i="3"/>
  <c r="L30" i="3"/>
  <c r="L29" i="3" s="1"/>
  <c r="K32" i="3"/>
  <c r="L32" i="3"/>
  <c r="J35" i="3"/>
  <c r="M35" i="3"/>
  <c r="N35" i="3"/>
  <c r="O35" i="3"/>
  <c r="P35" i="3"/>
  <c r="Q35" i="3"/>
  <c r="R35" i="3"/>
  <c r="K36" i="3"/>
  <c r="K38" i="3"/>
  <c r="K35" i="3"/>
  <c r="L38" i="3"/>
  <c r="J40" i="3"/>
  <c r="J7" i="3" s="1"/>
  <c r="J5" i="3" s="1"/>
  <c r="M40" i="3"/>
  <c r="M7" i="3" s="1"/>
  <c r="M5" i="3" s="1"/>
  <c r="N40" i="3"/>
  <c r="O40" i="3"/>
  <c r="P40" i="3"/>
  <c r="Q40" i="3"/>
  <c r="R40" i="3"/>
  <c r="K41" i="3"/>
  <c r="J43" i="3"/>
  <c r="M43" i="3"/>
  <c r="N43" i="3"/>
  <c r="O43" i="3"/>
  <c r="P43" i="3"/>
  <c r="Q43" i="3"/>
  <c r="R43" i="3"/>
  <c r="K44" i="3"/>
  <c r="L44" i="3" s="1"/>
  <c r="L43" i="3" s="1"/>
  <c r="K43" i="3"/>
  <c r="L46" i="3"/>
  <c r="J46" i="3" s="1"/>
  <c r="J4" i="3" s="1"/>
  <c r="S4" i="3" s="1"/>
  <c r="J57" i="3"/>
  <c r="N58" i="3"/>
  <c r="J59" i="3"/>
  <c r="J58" i="3"/>
  <c r="M59" i="3"/>
  <c r="M58" i="3" s="1"/>
  <c r="N59" i="3"/>
  <c r="O59" i="3"/>
  <c r="O58" i="3"/>
  <c r="P59" i="3"/>
  <c r="P58" i="3" s="1"/>
  <c r="Q59" i="3"/>
  <c r="Q58" i="3"/>
  <c r="R59" i="3"/>
  <c r="R58" i="3"/>
  <c r="R56" i="3" s="1"/>
  <c r="K60" i="3"/>
  <c r="K59" i="3" s="1"/>
  <c r="K58" i="3" s="1"/>
  <c r="L60" i="3"/>
  <c r="L59" i="3"/>
  <c r="L58" i="3"/>
  <c r="K62" i="3"/>
  <c r="K55" i="3"/>
  <c r="J64" i="3"/>
  <c r="M64" i="3"/>
  <c r="N64" i="3"/>
  <c r="N63" i="3" s="1"/>
  <c r="O64" i="3"/>
  <c r="P64" i="3"/>
  <c r="Q64" i="3"/>
  <c r="R64" i="3"/>
  <c r="K65" i="3"/>
  <c r="L65" i="3"/>
  <c r="K67" i="3"/>
  <c r="L67" i="3"/>
  <c r="J69" i="3"/>
  <c r="M69" i="3"/>
  <c r="N69" i="3"/>
  <c r="O69" i="3"/>
  <c r="P69" i="3"/>
  <c r="P63" i="3" s="1"/>
  <c r="Q69" i="3"/>
  <c r="Q63" i="3" s="1"/>
  <c r="R69" i="3"/>
  <c r="K70" i="3"/>
  <c r="J71" i="3"/>
  <c r="M71" i="3"/>
  <c r="M63" i="3"/>
  <c r="N71" i="3"/>
  <c r="O71" i="3"/>
  <c r="P71" i="3"/>
  <c r="Q71" i="3"/>
  <c r="R71" i="3"/>
  <c r="K72" i="3"/>
  <c r="K74" i="3"/>
  <c r="K76" i="3"/>
  <c r="L76" i="3"/>
  <c r="K78" i="3"/>
  <c r="L78" i="3" s="1"/>
  <c r="J82" i="3"/>
  <c r="M82" i="3"/>
  <c r="N82" i="3"/>
  <c r="O82" i="3"/>
  <c r="O63" i="3"/>
  <c r="P82" i="3"/>
  <c r="Q82" i="3"/>
  <c r="R82" i="3"/>
  <c r="K83" i="3"/>
  <c r="J86" i="3"/>
  <c r="J90" i="3"/>
  <c r="K90" i="3"/>
  <c r="L90" i="3"/>
  <c r="M90" i="3"/>
  <c r="N90" i="3"/>
  <c r="O90" i="3"/>
  <c r="P90" i="3"/>
  <c r="Q90" i="3"/>
  <c r="Q89" i="3" s="1"/>
  <c r="Q56" i="3" s="1"/>
  <c r="R90" i="3"/>
  <c r="R89" i="3" s="1"/>
  <c r="Q94" i="3"/>
  <c r="R94" i="3"/>
  <c r="K95" i="3"/>
  <c r="K94" i="3" s="1"/>
  <c r="K89" i="3" s="1"/>
  <c r="L95" i="3"/>
  <c r="J97" i="3"/>
  <c r="J94" i="3" s="1"/>
  <c r="K97" i="3"/>
  <c r="L97" i="3" s="1"/>
  <c r="M97" i="3"/>
  <c r="M94" i="3" s="1"/>
  <c r="N97" i="3"/>
  <c r="N94" i="3"/>
  <c r="N89" i="3" s="1"/>
  <c r="O97" i="3"/>
  <c r="O94" i="3"/>
  <c r="P97" i="3"/>
  <c r="P94" i="3"/>
  <c r="J99" i="3"/>
  <c r="M99" i="3"/>
  <c r="N99" i="3"/>
  <c r="O99" i="3"/>
  <c r="O89" i="3" s="1"/>
  <c r="O56" i="3" s="1"/>
  <c r="P99" i="3"/>
  <c r="Q99" i="3"/>
  <c r="R99" i="3"/>
  <c r="K100" i="3"/>
  <c r="K99" i="3"/>
  <c r="L100" i="3"/>
  <c r="L99" i="3" s="1"/>
  <c r="L89" i="1"/>
  <c r="M89" i="1"/>
  <c r="M51" i="1"/>
  <c r="L36" i="3"/>
  <c r="K31" i="1"/>
  <c r="K82" i="3"/>
  <c r="L83" i="3"/>
  <c r="L82" i="3"/>
  <c r="L55" i="1"/>
  <c r="M55" i="1" s="1"/>
  <c r="M107" i="1"/>
  <c r="L86" i="1"/>
  <c r="M86" i="1"/>
  <c r="L71" i="1"/>
  <c r="M71" i="1" s="1"/>
  <c r="M63" i="1"/>
  <c r="L54" i="1"/>
  <c r="L35" i="8"/>
  <c r="M32" i="1"/>
  <c r="M43" i="1"/>
  <c r="M42" i="1" s="1"/>
  <c r="L42" i="1"/>
  <c r="K97" i="1"/>
  <c r="L98" i="1"/>
  <c r="L97" i="1"/>
  <c r="M60" i="1"/>
  <c r="M59" i="1" s="1"/>
  <c r="K2" i="3"/>
  <c r="L52" i="1"/>
  <c r="R48" i="1"/>
  <c r="R63" i="3"/>
  <c r="K109" i="1"/>
  <c r="AE108" i="1"/>
  <c r="L78" i="1"/>
  <c r="M78" i="1"/>
  <c r="M67" i="1"/>
  <c r="J89" i="3"/>
  <c r="K69" i="3"/>
  <c r="L70" i="3"/>
  <c r="L69" i="3"/>
  <c r="L62" i="3"/>
  <c r="J62" i="3" s="1"/>
  <c r="J55" i="3"/>
  <c r="K19" i="1"/>
  <c r="L24" i="1"/>
  <c r="M24" i="1" s="1"/>
  <c r="M93" i="1"/>
  <c r="M52" i="1"/>
  <c r="I74" i="8"/>
  <c r="S3" i="1"/>
  <c r="L53" i="1"/>
  <c r="M53" i="1" s="1"/>
  <c r="M64" i="1"/>
  <c r="M37" i="1"/>
  <c r="M36" i="1"/>
  <c r="P89" i="3"/>
  <c r="L41" i="1"/>
  <c r="M41" i="1" s="1"/>
  <c r="P21" i="1"/>
  <c r="K26" i="8"/>
  <c r="L54" i="8"/>
  <c r="L95" i="1"/>
  <c r="K100" i="1"/>
  <c r="M101" i="1"/>
  <c r="M100" i="1" s="1"/>
  <c r="R23" i="8"/>
  <c r="I87" i="8"/>
  <c r="M89" i="3"/>
  <c r="M56" i="3" s="1"/>
  <c r="L4" i="3"/>
  <c r="L104" i="1"/>
  <c r="M104" i="1"/>
  <c r="R76" i="1"/>
  <c r="L62" i="1"/>
  <c r="L56" i="1"/>
  <c r="N48" i="1"/>
  <c r="L35" i="3"/>
  <c r="L72" i="3"/>
  <c r="J2" i="3"/>
  <c r="Q109" i="1"/>
  <c r="L88" i="1"/>
  <c r="M88" i="1" s="1"/>
  <c r="L84" i="1"/>
  <c r="M84" i="1"/>
  <c r="L80" i="1"/>
  <c r="M80" i="1" s="1"/>
  <c r="Q76" i="1"/>
  <c r="L74" i="1"/>
  <c r="M74" i="1"/>
  <c r="K49" i="1"/>
  <c r="L50" i="1"/>
  <c r="M50" i="1" s="1"/>
  <c r="L49" i="1"/>
  <c r="M98" i="1"/>
  <c r="M97" i="1"/>
  <c r="L64" i="3"/>
  <c r="L112" i="1"/>
  <c r="M113" i="1"/>
  <c r="M112" i="1"/>
  <c r="M109" i="1" s="1"/>
  <c r="M83" i="1"/>
  <c r="M34" i="1"/>
  <c r="M31" i="1" s="1"/>
  <c r="Q5" i="1"/>
  <c r="Q3" i="1"/>
  <c r="L8" i="8"/>
  <c r="L26" i="3"/>
  <c r="L25" i="3"/>
  <c r="K64" i="3"/>
  <c r="M95" i="1"/>
  <c r="T49" i="8" l="1"/>
  <c r="P5" i="8"/>
  <c r="P4" i="8"/>
  <c r="K78" i="8"/>
  <c r="K73" i="8" s="1"/>
  <c r="R104" i="8"/>
  <c r="R10" i="8"/>
  <c r="T40" i="8"/>
  <c r="R40" i="8" s="1"/>
  <c r="N38" i="8"/>
  <c r="R30" i="8"/>
  <c r="T29" i="8"/>
  <c r="R103" i="8"/>
  <c r="R102" i="8" s="1"/>
  <c r="R101" i="8" s="1"/>
  <c r="R100" i="8" s="1"/>
  <c r="T70" i="8"/>
  <c r="T61" i="8"/>
  <c r="I29" i="8"/>
  <c r="H30" i="8"/>
  <c r="H29" i="8" s="1"/>
  <c r="T66" i="8"/>
  <c r="R69" i="8"/>
  <c r="R59" i="8"/>
  <c r="R22" i="8"/>
  <c r="J24" i="8"/>
  <c r="T92" i="8"/>
  <c r="K86" i="8"/>
  <c r="J65" i="8"/>
  <c r="J64" i="8" s="1"/>
  <c r="R93" i="8"/>
  <c r="T91" i="8"/>
  <c r="R36" i="8"/>
  <c r="T43" i="8"/>
  <c r="J42" i="8"/>
  <c r="H95" i="8"/>
  <c r="H94" i="8" s="1"/>
  <c r="I94" i="8" s="1"/>
  <c r="T98" i="8"/>
  <c r="T24" i="8"/>
  <c r="J36" i="8"/>
  <c r="L42" i="8"/>
  <c r="R11" i="8"/>
  <c r="T84" i="8"/>
  <c r="J61" i="8"/>
  <c r="H73" i="8"/>
  <c r="R46" i="8"/>
  <c r="R45" i="8" s="1"/>
  <c r="I78" i="8"/>
  <c r="L63" i="8"/>
  <c r="L73" i="8"/>
  <c r="T96" i="8"/>
  <c r="T87" i="8"/>
  <c r="T74" i="8"/>
  <c r="H42" i="8"/>
  <c r="R56" i="8"/>
  <c r="T35" i="8"/>
  <c r="R28" i="8"/>
  <c r="R20" i="8"/>
  <c r="L95" i="8"/>
  <c r="L94" i="8" s="1"/>
  <c r="J84" i="8"/>
  <c r="T64" i="8"/>
  <c r="T102" i="8"/>
  <c r="H63" i="8"/>
  <c r="R39" i="8"/>
  <c r="L86" i="8"/>
  <c r="T86" i="8" s="1"/>
  <c r="T76" i="8"/>
  <c r="T38" i="8"/>
  <c r="K48" i="8"/>
  <c r="R15" i="8"/>
  <c r="R55" i="8"/>
  <c r="T82" i="8"/>
  <c r="R34" i="8"/>
  <c r="T78" i="8"/>
  <c r="I64" i="8"/>
  <c r="J76" i="8"/>
  <c r="J87" i="8"/>
  <c r="J86" i="8" s="1"/>
  <c r="R68" i="8"/>
  <c r="R37" i="8"/>
  <c r="H48" i="8"/>
  <c r="R21" i="8"/>
  <c r="U21" i="8" s="1"/>
  <c r="H86" i="8"/>
  <c r="L48" i="8"/>
  <c r="J26" i="8"/>
  <c r="J74" i="8"/>
  <c r="L7" i="8"/>
  <c r="R83" i="8"/>
  <c r="T54" i="8"/>
  <c r="K63" i="8"/>
  <c r="I9" i="8"/>
  <c r="I8" i="8" s="1"/>
  <c r="I54" i="8"/>
  <c r="I26" i="8"/>
  <c r="J15" i="8"/>
  <c r="K8" i="8"/>
  <c r="I92" i="8"/>
  <c r="I91" i="8" s="1"/>
  <c r="T89" i="8"/>
  <c r="R85" i="8"/>
  <c r="R84" i="8" s="1"/>
  <c r="T26" i="8"/>
  <c r="K42" i="8"/>
  <c r="J39" i="8"/>
  <c r="K101" i="8"/>
  <c r="I35" i="8"/>
  <c r="I102" i="8"/>
  <c r="I101" i="8" s="1"/>
  <c r="I100" i="8" s="1"/>
  <c r="J82" i="8"/>
  <c r="K95" i="8"/>
  <c r="I89" i="8"/>
  <c r="I86" i="8" s="1"/>
  <c r="I43" i="8"/>
  <c r="R12" i="8"/>
  <c r="M3" i="3"/>
  <c r="L94" i="1"/>
  <c r="M94" i="1" s="1"/>
  <c r="N7" i="3"/>
  <c r="N5" i="3" s="1"/>
  <c r="K90" i="1"/>
  <c r="L19" i="1"/>
  <c r="M99" i="1"/>
  <c r="L94" i="3"/>
  <c r="R7" i="3"/>
  <c r="R5" i="3" s="1"/>
  <c r="R3" i="3" s="1"/>
  <c r="P76" i="1"/>
  <c r="R79" i="8"/>
  <c r="I66" i="8"/>
  <c r="R67" i="8"/>
  <c r="J67" i="8"/>
  <c r="O3" i="3"/>
  <c r="N56" i="3"/>
  <c r="P56" i="3"/>
  <c r="L82" i="1"/>
  <c r="L77" i="1" s="1"/>
  <c r="L76" i="1" s="1"/>
  <c r="AF75" i="1" s="1"/>
  <c r="K77" i="1"/>
  <c r="K76" i="1" s="1"/>
  <c r="AE75" i="1" s="1"/>
  <c r="L39" i="1"/>
  <c r="M40" i="1"/>
  <c r="M39" i="1" s="1"/>
  <c r="K6" i="1"/>
  <c r="K5" i="1" s="1"/>
  <c r="L13" i="1"/>
  <c r="M13" i="1" s="1"/>
  <c r="L6" i="1"/>
  <c r="L5" i="1" s="1"/>
  <c r="M7" i="1"/>
  <c r="R57" i="8"/>
  <c r="J57" i="8"/>
  <c r="M91" i="1"/>
  <c r="M90" i="1" s="1"/>
  <c r="L74" i="3"/>
  <c r="L71" i="3" s="1"/>
  <c r="L63" i="3" s="1"/>
  <c r="K71" i="3"/>
  <c r="K63" i="3" s="1"/>
  <c r="K56" i="3" s="1"/>
  <c r="T55" i="3" s="1"/>
  <c r="J63" i="3"/>
  <c r="J56" i="3" s="1"/>
  <c r="S55" i="3" s="1"/>
  <c r="L9" i="3"/>
  <c r="L8" i="3" s="1"/>
  <c r="K8" i="3"/>
  <c r="Q3" i="3"/>
  <c r="M54" i="1"/>
  <c r="M49" i="1" s="1"/>
  <c r="O5" i="1"/>
  <c r="R77" i="8"/>
  <c r="R76" i="8" s="1"/>
  <c r="P3" i="3"/>
  <c r="M81" i="1"/>
  <c r="O69" i="1"/>
  <c r="K70" i="1"/>
  <c r="L66" i="1"/>
  <c r="M66" i="1"/>
  <c r="I38" i="8"/>
  <c r="R14" i="8"/>
  <c r="J14" i="8"/>
  <c r="K40" i="3"/>
  <c r="L41" i="3"/>
  <c r="L40" i="3" s="1"/>
  <c r="J3" i="3"/>
  <c r="S2" i="3" s="1"/>
  <c r="R81" i="8"/>
  <c r="R13" i="8"/>
  <c r="L89" i="3"/>
  <c r="L2" i="1"/>
  <c r="K47" i="1"/>
  <c r="R96" i="8"/>
  <c r="R95" i="8" s="1"/>
  <c r="R94" i="8" s="1"/>
  <c r="V99" i="8"/>
  <c r="L79" i="1"/>
  <c r="M79" i="1" s="1"/>
  <c r="O48" i="1"/>
  <c r="R80" i="8"/>
  <c r="R52" i="8"/>
  <c r="P6" i="1"/>
  <c r="P5" i="1" s="1"/>
  <c r="P3" i="1" s="1"/>
  <c r="J11" i="8"/>
  <c r="R32" i="8"/>
  <c r="R51" i="8"/>
  <c r="L55" i="3"/>
  <c r="L2" i="3" s="1"/>
  <c r="R44" i="8"/>
  <c r="R43" i="8" s="1"/>
  <c r="R60" i="8"/>
  <c r="R50" i="8"/>
  <c r="R27" i="8"/>
  <c r="R90" i="8"/>
  <c r="R89" i="8" s="1"/>
  <c r="R86" i="8" s="1"/>
  <c r="J93" i="8"/>
  <c r="J92" i="8" s="1"/>
  <c r="J91" i="8" s="1"/>
  <c r="J56" i="8"/>
  <c r="R19" i="8"/>
  <c r="R71" i="8"/>
  <c r="R70" i="8" s="1"/>
  <c r="R18" i="8"/>
  <c r="P30" i="1"/>
  <c r="I82" i="8"/>
  <c r="R33" i="8"/>
  <c r="R49" i="8" l="1"/>
  <c r="N7" i="8"/>
  <c r="N6" i="8" s="1"/>
  <c r="L6" i="8"/>
  <c r="R92" i="8"/>
  <c r="R91" i="8" s="1"/>
  <c r="R82" i="8"/>
  <c r="J29" i="8"/>
  <c r="R35" i="8"/>
  <c r="R29" i="8"/>
  <c r="J38" i="8"/>
  <c r="I42" i="8"/>
  <c r="I95" i="8"/>
  <c r="R38" i="8"/>
  <c r="H72" i="8"/>
  <c r="R66" i="8"/>
  <c r="R63" i="8" s="1"/>
  <c r="T42" i="8"/>
  <c r="T48" i="8"/>
  <c r="R42" i="8"/>
  <c r="J35" i="8"/>
  <c r="L41" i="8"/>
  <c r="H41" i="8"/>
  <c r="I73" i="8"/>
  <c r="I72" i="8" s="1"/>
  <c r="I48" i="8"/>
  <c r="T63" i="8"/>
  <c r="R26" i="8"/>
  <c r="J66" i="8"/>
  <c r="J63" i="8" s="1"/>
  <c r="J54" i="8"/>
  <c r="J48" i="8" s="1"/>
  <c r="L72" i="8"/>
  <c r="I63" i="8"/>
  <c r="K7" i="8"/>
  <c r="T8" i="8"/>
  <c r="R9" i="8"/>
  <c r="J9" i="8"/>
  <c r="J8" i="8" s="1"/>
  <c r="K41" i="8"/>
  <c r="K100" i="8"/>
  <c r="T100" i="8" s="1"/>
  <c r="T101" i="8"/>
  <c r="I7" i="8"/>
  <c r="I6" i="8" s="1"/>
  <c r="R78" i="8"/>
  <c r="K94" i="8"/>
  <c r="T94" i="8" s="1"/>
  <c r="T95" i="8"/>
  <c r="T73" i="8"/>
  <c r="K72" i="8"/>
  <c r="K7" i="3"/>
  <c r="K5" i="3" s="1"/>
  <c r="AE5" i="1"/>
  <c r="M82" i="1"/>
  <c r="M77" i="1" s="1"/>
  <c r="M76" i="1" s="1"/>
  <c r="M47" i="1"/>
  <c r="M2" i="1" s="1"/>
  <c r="K2" i="1"/>
  <c r="L7" i="3"/>
  <c r="L5" i="3" s="1"/>
  <c r="L3" i="3" s="1"/>
  <c r="L3" i="1"/>
  <c r="AF3" i="1" s="1"/>
  <c r="AF5" i="1"/>
  <c r="L70" i="1"/>
  <c r="L69" i="1" s="1"/>
  <c r="L48" i="1" s="1"/>
  <c r="AF47" i="1" s="1"/>
  <c r="K69" i="1"/>
  <c r="K48" i="1" s="1"/>
  <c r="K3" i="1" s="1"/>
  <c r="M70" i="1"/>
  <c r="M69" i="1" s="1"/>
  <c r="M48" i="1" s="1"/>
  <c r="R54" i="8"/>
  <c r="J78" i="8"/>
  <c r="J73" i="8" s="1"/>
  <c r="J72" i="8" s="1"/>
  <c r="L56" i="3"/>
  <c r="O3" i="1"/>
  <c r="M6" i="1"/>
  <c r="M5" i="1" s="1"/>
  <c r="N3" i="3"/>
  <c r="R73" i="8" l="1"/>
  <c r="R72" i="8" s="1"/>
  <c r="N5" i="8"/>
  <c r="N4" i="8"/>
  <c r="J7" i="8"/>
  <c r="J6" i="8" s="1"/>
  <c r="L4" i="8"/>
  <c r="R48" i="8"/>
  <c r="R41" i="8" s="1"/>
  <c r="J41" i="8"/>
  <c r="I41" i="8"/>
  <c r="I5" i="8" s="1"/>
  <c r="T41" i="8"/>
  <c r="T72" i="8"/>
  <c r="L5" i="8"/>
  <c r="T7" i="8"/>
  <c r="K6" i="8"/>
  <c r="K5" i="8" s="1"/>
  <c r="H9" i="8"/>
  <c r="H8" i="8" s="1"/>
  <c r="H7" i="8" s="1"/>
  <c r="H6" i="8" s="1"/>
  <c r="M3" i="1"/>
  <c r="AE47" i="1"/>
  <c r="AE3" i="1"/>
  <c r="T4" i="3"/>
  <c r="K3" i="3"/>
  <c r="T2" i="3" s="1"/>
  <c r="J5" i="8" l="1"/>
  <c r="I4" i="8"/>
  <c r="V2" i="8" s="1"/>
  <c r="J4" i="8"/>
  <c r="T5" i="8"/>
  <c r="H5" i="8"/>
  <c r="H4" i="8"/>
  <c r="K4" i="8"/>
  <c r="T6" i="8"/>
  <c r="W2" i="8" l="1"/>
  <c r="X2" i="8" s="1"/>
  <c r="T4" i="8"/>
  <c r="W4" i="8"/>
  <c r="R8" i="8"/>
  <c r="R7" i="8" s="1"/>
  <c r="R6" i="8" s="1"/>
  <c r="R4" i="8" l="1"/>
  <c r="R5" i="8"/>
  <c r="S5" i="8" s="1"/>
  <c r="V4" i="8" l="1"/>
  <c r="S4" i="8"/>
</calcChain>
</file>

<file path=xl/sharedStrings.xml><?xml version="1.0" encoding="utf-8"?>
<sst xmlns="http://schemas.openxmlformats.org/spreadsheetml/2006/main" count="2278" uniqueCount="961">
  <si>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</si>
  <si>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</si>
  <si>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</si>
  <si>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</si>
  <si>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</si>
  <si>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</si>
  <si>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</si>
  <si>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</si>
  <si>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</si>
  <si>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</si>
  <si>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</si>
  <si>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</si>
  <si>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</si>
  <si>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</si>
  <si>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</si>
  <si>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</si>
  <si>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</si>
  <si>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</si>
  <si>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</si>
  <si>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</si>
  <si>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</si>
  <si>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</si>
  <si>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</si>
  <si>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</si>
  <si>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</si>
  <si>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</si>
  <si>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</si>
  <si>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</si>
  <si>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</si>
  <si>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</si>
  <si>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</si>
  <si>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</si>
  <si>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</si>
  <si>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</si>
  <si>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</si>
  <si>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</si>
  <si>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</si>
  <si>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</si>
  <si>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</si>
  <si>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</si>
  <si>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</si>
  <si>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</si>
  <si>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</si>
  <si>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</si>
  <si>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</si>
  <si>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</si>
  <si>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</si>
  <si>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</si>
  <si>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</si>
  <si>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</si>
  <si>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</si>
  <si>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</si>
  <si>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</si>
  <si>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</si>
  <si>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</si>
  <si>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</si>
  <si>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</si>
  <si>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</si>
  <si>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</si>
  <si>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</si>
  <si>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</si>
  <si>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</si>
  <si>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</si>
  <si>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</si>
  <si>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</si>
  <si>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</si>
  <si>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</si>
  <si>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</si>
  <si>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</si>
  <si>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</si>
  <si>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</si>
  <si>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</si>
  <si>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</si>
  <si>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</si>
  <si>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</si>
  <si>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</si>
  <si>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</si>
  <si>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</si>
  <si>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</si>
  <si>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</si>
  <si>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</si>
  <si>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</si>
  <si>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</si>
  <si>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</si>
  <si>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</si>
  <si>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</si>
  <si>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</si>
  <si>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</si>
  <si>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</si>
  <si>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</si>
  <si>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</si>
  <si>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</si>
  <si>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</si>
  <si>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</si>
  <si>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</si>
  <si>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</si>
  <si>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</si>
  <si>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</si>
  <si>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</si>
  <si>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</si>
  <si>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</si>
  <si>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</si>
  <si>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</si>
  <si>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</si>
  <si>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</si>
  <si>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</si>
  <si>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</si>
  <si>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</si>
  <si>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</si>
  <si>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</si>
  <si>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</si>
  <si>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</si>
  <si>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</si>
  <si>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</si>
  <si>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</si>
  <si>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</si>
  <si>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</si>
  <si>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</si>
  <si>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</si>
  <si>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</si>
  <si>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</si>
  <si>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</si>
  <si>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</si>
  <si>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</si>
  <si>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</si>
  <si>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</si>
  <si>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</si>
  <si>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</si>
  <si>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</si>
  <si>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</si>
  <si>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</si>
  <si>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</si>
  <si>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</si>
  <si>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</si>
  <si>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</si>
  <si>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</si>
  <si>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</si>
  <si>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</si>
  <si>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</si>
  <si>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</si>
  <si>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</si>
  <si>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</si>
  <si>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</si>
  <si>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</si>
  <si>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</si>
  <si>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</si>
  <si>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</si>
  <si>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</si>
  <si>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</si>
  <si>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</si>
  <si>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</si>
  <si>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</si>
  <si>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</si>
  <si>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</si>
  <si>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</si>
  <si>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</si>
  <si>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</si>
  <si>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</si>
  <si>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</si>
  <si>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</si>
  <si>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</si>
  <si>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</si>
  <si>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</si>
  <si>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</si>
  <si>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</si>
  <si>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</si>
  <si>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</si>
  <si>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</si>
  <si>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</si>
  <si>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</si>
  <si>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</si>
  <si>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</si>
  <si>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</si>
  <si>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</si>
  <si>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</si>
  <si>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</si>
  <si>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</si>
  <si>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</si>
  <si>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</si>
  <si>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</si>
  <si>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</si>
  <si>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</si>
  <si>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</si>
  <si>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</si>
  <si>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</si>
  <si>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</si>
  <si>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</si>
  <si>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</si>
  <si>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</si>
  <si>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</si>
  <si>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</si>
  <si>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</si>
  <si>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</si>
  <si>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</si>
  <si>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</si>
  <si>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</si>
  <si>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</si>
  <si>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</si>
  <si>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</si>
  <si>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</si>
  <si>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</si>
  <si>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</si>
  <si>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</si>
  <si>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</si>
  <si>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</si>
  <si>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</si>
  <si>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</si>
  <si>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</si>
  <si>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</si>
  <si>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</si>
  <si>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</si>
  <si>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</si>
  <si>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</si>
  <si>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</si>
  <si>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</si>
  <si>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</si>
  <si>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</si>
  <si>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</si>
  <si>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</si>
  <si>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</si>
  <si>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</si>
  <si>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</si>
  <si>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</si>
  <si>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</si>
  <si>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</si>
  <si>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</si>
  <si>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</si>
  <si>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</si>
  <si>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</si>
  <si>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</si>
  <si>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</si>
  <si>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</si>
  <si>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</si>
  <si>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</si>
  <si>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</si>
  <si>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</si>
  <si>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</si>
  <si>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</si>
  <si>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</si>
  <si>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</si>
  <si>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</si>
  <si>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</si>
  <si>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</si>
  <si>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</si>
  <si>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</si>
  <si>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</si>
  <si>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</si>
  <si>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</si>
  <si>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</si>
  <si>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</si>
  <si>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</si>
  <si>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</si>
  <si>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</si>
  <si>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</si>
  <si>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</si>
  <si>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</si>
  <si>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</si>
  <si>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</si>
  <si>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</si>
  <si>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</si>
  <si>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</si>
  <si>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</si>
  <si>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</si>
  <si>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</si>
  <si>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</si>
  <si>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</si>
  <si>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</si>
  <si>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</si>
  <si>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</si>
  <si>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</si>
  <si>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</si>
  <si>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</si>
  <si>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</si>
  <si>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</si>
  <si>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</si>
  <si>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</si>
  <si>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</si>
  <si>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</si>
  <si>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</si>
  <si>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</si>
  <si>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</si>
  <si>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</si>
  <si>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</si>
  <si>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</si>
  <si>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</si>
  <si>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</si>
  <si>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</si>
  <si>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</si>
  <si>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</si>
  <si>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</si>
  <si>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</si>
  <si>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</si>
  <si>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</si>
  <si>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</si>
  <si>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</si>
  <si>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</si>
  <si>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</si>
  <si>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</si>
  <si>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</si>
  <si>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</si>
  <si>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</si>
  <si>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</si>
  <si>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</si>
  <si>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</si>
  <si>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</si>
  <si>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</si>
  <si>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</si>
  <si>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</si>
  <si>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</si>
  <si>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</si>
  <si>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</si>
  <si>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</si>
  <si>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</si>
  <si>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</si>
  <si>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</si>
  <si>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</si>
  <si>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</si>
  <si>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</si>
  <si>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</si>
  <si>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</si>
  <si>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</si>
  <si>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</si>
  <si>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</si>
  <si>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</si>
  <si>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</si>
  <si>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</si>
  <si>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</si>
  <si>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</si>
  <si>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</si>
  <si>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</si>
  <si>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</si>
  <si>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</si>
  <si>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</si>
  <si>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</si>
  <si>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</si>
  <si>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</si>
  <si>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</si>
  <si>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</si>
  <si>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</si>
  <si>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</si>
  <si>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</si>
  <si>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</si>
  <si>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</si>
  <si>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</si>
  <si>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</si>
  <si>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</si>
  <si>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</si>
  <si>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</si>
  <si>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</si>
  <si>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</si>
  <si>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</si>
  <si>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</si>
  <si>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</si>
  <si>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</si>
  <si>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</si>
  <si>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</si>
  <si>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</si>
  <si>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</si>
  <si>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</si>
  <si>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</si>
  <si>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</si>
  <si>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</si>
  <si>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</si>
  <si>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</si>
  <si>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</si>
  <si>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</si>
  <si>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</si>
  <si>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</si>
  <si>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</si>
  <si>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</si>
  <si>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</si>
  <si>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</si>
  <si>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</si>
  <si>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</si>
  <si>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</si>
  <si>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</si>
  <si>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</si>
  <si>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</si>
  <si>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</si>
  <si>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</si>
  <si>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</si>
  <si>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</si>
  <si>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</si>
  <si>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</si>
  <si>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</si>
  <si>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</si>
  <si>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</si>
  <si>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</si>
  <si>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</si>
  <si>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</si>
  <si>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</si>
  <si>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</si>
  <si>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</si>
  <si>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</si>
  <si>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</si>
  <si>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</si>
  <si>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</si>
  <si>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</si>
  <si>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</si>
  <si>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</si>
  <si>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</si>
  <si>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</si>
  <si>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</si>
  <si>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</si>
  <si>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</si>
  <si>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</si>
  <si>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</si>
  <si>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</si>
  <si>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</si>
  <si>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</si>
  <si>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</si>
  <si>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</si>
  <si>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</si>
  <si>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</si>
  <si>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</si>
  <si>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</si>
  <si>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</si>
  <si>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</si>
  <si>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</si>
  <si>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</si>
  <si>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</si>
  <si>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</si>
  <si>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</si>
  <si>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</si>
  <si>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</si>
  <si>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</si>
  <si>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</si>
  <si>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</si>
  <si>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</si>
  <si>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</si>
  <si>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</si>
  <si>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</si>
  <si>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</si>
  <si>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</si>
  <si>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</si>
  <si>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</si>
  <si>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</si>
  <si>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</si>
  <si>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</si>
  <si>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</si>
  <si>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</si>
  <si>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</si>
  <si>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</si>
  <si>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</si>
  <si>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</si>
  <si>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</si>
  <si>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</si>
  <si>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</si>
  <si>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</si>
  <si>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</si>
  <si>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</si>
  <si>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</si>
  <si>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</si>
  <si>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</si>
  <si>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</si>
  <si>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</si>
  <si>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</si>
  <si>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</si>
  <si>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</si>
  <si>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</si>
  <si>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</si>
  <si>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</si>
  <si>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</si>
  <si>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</si>
  <si>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</si>
  <si>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</si>
  <si>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</si>
  <si>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</si>
  <si>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</si>
  <si>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</si>
  <si>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</si>
  <si>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</si>
  <si>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</si>
  <si>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</si>
  <si>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</si>
  <si>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</si>
  <si>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</si>
  <si>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</si>
  <si>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</si>
  <si>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</si>
  <si>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</si>
  <si>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</si>
  <si>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</si>
  <si>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</si>
  <si>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</si>
  <si>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</si>
  <si>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</si>
  <si>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</si>
  <si>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</si>
  <si>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</si>
  <si>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</si>
  <si>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</si>
  <si>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</si>
  <si>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</si>
  <si>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</si>
  <si>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</si>
  <si>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</si>
  <si>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</si>
  <si>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</si>
  <si>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</si>
  <si>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</si>
  <si>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</si>
  <si>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</si>
  <si>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</si>
  <si>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</si>
  <si>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</si>
  <si>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</si>
  <si>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</si>
  <si>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</si>
  <si>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</si>
  <si>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</si>
  <si>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</si>
  <si>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</si>
  <si>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</si>
  <si>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</si>
  <si>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</si>
  <si>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</si>
  <si>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</si>
  <si>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</si>
  <si>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</si>
  <si>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</si>
  <si>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</si>
  <si>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</si>
  <si>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</si>
  <si>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</si>
  <si>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</si>
  <si>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</si>
  <si>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</si>
  <si>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</si>
  <si>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</si>
  <si>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</si>
  <si>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</si>
  <si>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</si>
  <si>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</si>
  <si>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</si>
  <si>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</si>
  <si>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</si>
  <si>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</si>
  <si>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</si>
  <si>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</si>
  <si>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</si>
  <si>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</si>
  <si>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</si>
  <si>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</si>
  <si>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</si>
  <si>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</si>
  <si>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</si>
  <si>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</si>
  <si>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</si>
  <si>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</si>
  <si>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</si>
  <si>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</si>
  <si>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</si>
  <si>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</si>
  <si>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</si>
  <si>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</si>
  <si>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</si>
  <si>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</si>
  <si>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</si>
  <si>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</si>
  <si>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</si>
  <si>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</si>
  <si>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</si>
  <si>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</si>
  <si>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</si>
  <si>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</si>
  <si>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</si>
  <si>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</si>
  <si>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</si>
  <si>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</si>
  <si>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</si>
  <si>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</si>
  <si>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</si>
  <si>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</si>
  <si>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</si>
  <si>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</si>
  <si>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</si>
  <si>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</si>
  <si>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</si>
  <si>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</si>
  <si>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</si>
  <si>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</si>
  <si>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</si>
  <si>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</si>
  <si>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</si>
  <si>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</si>
  <si>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</si>
  <si>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</si>
  <si>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</si>
  <si>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</si>
  <si>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</si>
  <si>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</si>
  <si>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</si>
  <si>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</si>
  <si>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</si>
  <si>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</si>
  <si>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</si>
  <si>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</si>
  <si>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</si>
  <si>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</si>
  <si>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</si>
  <si>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</si>
  <si>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</si>
  <si>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</si>
  <si>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</si>
  <si>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</si>
  <si>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</si>
  <si>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</si>
  <si>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</si>
  <si>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</si>
  <si>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</si>
  <si>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</si>
  <si>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</si>
  <si>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</si>
  <si>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</si>
  <si>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</si>
  <si>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</si>
  <si>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</si>
  <si>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</si>
  <si>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</si>
  <si>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</si>
  <si>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</si>
  <si>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</si>
  <si>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</si>
  <si>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</si>
  <si>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</si>
  <si>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</si>
  <si>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</si>
  <si>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</si>
  <si>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</si>
  <si>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</si>
  <si>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</si>
  <si>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</si>
  <si>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</si>
  <si>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</si>
  <si>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</si>
  <si>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</si>
  <si>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</si>
  <si>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</si>
  <si>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</si>
  <si>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</si>
  <si>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</si>
  <si>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</si>
  <si>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</si>
  <si>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</si>
  <si>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</si>
  <si>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</si>
  <si>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</si>
  <si>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</si>
  <si>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</si>
  <si>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</si>
  <si>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</si>
  <si>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</si>
  <si>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</si>
  <si>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</si>
  <si>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</si>
  <si>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</si>
  <si>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</si>
  <si>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</si>
  <si>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</si>
  <si>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</si>
  <si>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</si>
  <si>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</si>
  <si>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</si>
  <si>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</si>
  <si>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</si>
  <si>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</si>
  <si>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</si>
  <si>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</si>
  <si>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</si>
  <si>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</si>
  <si>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</si>
  <si>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</si>
  <si>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</si>
  <si>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</si>
  <si>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</si>
  <si>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</si>
  <si>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</si>
  <si>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</si>
  <si>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</si>
  <si>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</si>
  <si>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</si>
  <si>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</si>
  <si>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</si>
  <si>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</si>
  <si>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</si>
  <si>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</si>
  <si>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</si>
  <si>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</si>
  <si>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</si>
  <si>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</si>
  <si>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</si>
  <si>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</si>
  <si>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</si>
  <si>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</si>
  <si>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</si>
  <si>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</si>
  <si>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</si>
  <si>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</si>
  <si>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</si>
  <si>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</si>
  <si>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</si>
  <si>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</si>
  <si>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</si>
  <si>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</si>
  <si>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</si>
  <si>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</si>
  <si>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</si>
  <si>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</si>
  <si>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</si>
  <si>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</si>
  <si>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</si>
  <si>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</si>
  <si>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</si>
  <si>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</si>
  <si>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</si>
  <si>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</si>
  <si>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</si>
  <si>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</si>
  <si>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</si>
  <si>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</si>
  <si>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</si>
  <si>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</si>
  <si>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</si>
  <si>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</si>
  <si>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</si>
  <si>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</si>
  <si>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</si>
  <si>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</si>
  <si>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</si>
  <si>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</si>
  <si>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</si>
  <si>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</si>
  <si>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</si>
  <si>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</si>
  <si>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</si>
  <si>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</si>
  <si>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</si>
  <si>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</si>
  <si>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</si>
  <si>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</si>
  <si>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</si>
  <si>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</si>
  <si>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</si>
  <si>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</si>
  <si>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</si>
  <si>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</si>
  <si>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</si>
  <si>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</si>
  <si>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</si>
  <si>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</si>
  <si>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</si>
  <si>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</si>
  <si>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</si>
  <si>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</si>
  <si>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</si>
  <si>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</si>
  <si>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</si>
  <si>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</si>
  <si>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</si>
  <si>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</si>
  <si>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</si>
  <si>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</si>
  <si>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</si>
  <si>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</si>
  <si>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</si>
  <si>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</si>
  <si>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</si>
  <si>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</si>
  <si>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</si>
  <si>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</si>
  <si>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</si>
  <si>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</si>
  <si>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</si>
  <si>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</si>
  <si>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</si>
  <si>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</si>
  <si>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</si>
  <si>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</si>
  <si>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</si>
  <si>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</si>
  <si>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</si>
  <si>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</si>
  <si>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</si>
  <si>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</si>
  <si>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</si>
  <si>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</si>
  <si>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</si>
  <si>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</si>
  <si>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</si>
  <si>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</si>
  <si>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</si>
  <si>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</si>
  <si>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</si>
  <si>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</si>
  <si>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</si>
  <si>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</si>
  <si>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</si>
  <si>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</si>
  <si>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</si>
  <si>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</si>
  <si>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</si>
  <si>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</si>
  <si>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</si>
  <si>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</si>
  <si>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</si>
  <si>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</si>
  <si>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</si>
  <si>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</si>
  <si>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</si>
  <si>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</si>
  <si>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</si>
  <si>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</si>
  <si>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</si>
  <si>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</si>
  <si>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</si>
  <si>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</si>
  <si>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</si>
  <si>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</si>
  <si>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</si>
  <si>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</si>
  <si>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</si>
  <si>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</si>
  <si>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</si>
  <si>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</si>
  <si>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</si>
  <si>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</si>
  <si>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</si>
  <si>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</si>
  <si>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</si>
  <si>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</si>
  <si>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</si>
  <si>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</si>
  <si>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</si>
  <si>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</si>
  <si>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</si>
  <si>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</si>
  <si>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</si>
  <si>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</si>
  <si>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</si>
  <si>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</si>
  <si>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</si>
  <si>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</si>
  <si>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</si>
  <si>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</si>
  <si>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</si>
  <si>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</si>
  <si>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</si>
  <si>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</si>
  <si>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</si>
  <si>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</si>
  <si>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</si>
  <si>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</si>
  <si>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</si>
  <si>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</si>
  <si>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</si>
  <si>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</si>
  <si>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</si>
  <si>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</si>
  <si>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</si>
  <si>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</si>
  <si>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</si>
  <si>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</si>
  <si>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</si>
  <si>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</si>
  <si>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</si>
  <si>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</si>
  <si>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</si>
  <si>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</si>
  <si>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</si>
  <si>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</si>
  <si>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</si>
  <si>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</si>
  <si>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</si>
  <si>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</si>
  <si>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</si>
  <si>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</si>
  <si>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</si>
  <si>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</si>
  <si>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</si>
  <si>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</si>
  <si>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</si>
  <si>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</si>
  <si>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</si>
  <si>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</si>
  <si>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</si>
  <si>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</si>
  <si>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</si>
  <si>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</si>
  <si>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</si>
  <si>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A.SO4</t>
  </si>
  <si>
    <t>Premestitev (Relocation)</t>
  </si>
  <si>
    <t>A.SO4.1</t>
  </si>
  <si>
    <t>A.SO4.1.1</t>
  </si>
  <si>
    <t>A.SO4.1.1-01</t>
  </si>
  <si>
    <t>A.SO1.1.1-11</t>
  </si>
  <si>
    <t>Vzdrževanje integracijskih hiš in nakup opreme</t>
  </si>
  <si>
    <t>2017 -realizacija</t>
  </si>
  <si>
    <t>2017-glede na OP</t>
  </si>
  <si>
    <t>razlika</t>
  </si>
  <si>
    <t>DUNZMN in UOM (delitev)</t>
  </si>
  <si>
    <t>A.SO1.1.6-03</t>
  </si>
  <si>
    <t>A.SO1.1.6-04</t>
  </si>
  <si>
    <t>Podpora v postopku priznanja MZ (izvedeniška mnenja)</t>
  </si>
  <si>
    <t>UOIM</t>
  </si>
  <si>
    <t>JR</t>
  </si>
  <si>
    <t>Zdravstveni pregledi in materialna oskrba prosilcev</t>
  </si>
  <si>
    <t>Investicijsko vzdrževanje azilnega doma, nakup opreme in izboljšanje pogojev za izvajanje omejitve gibanja</t>
  </si>
  <si>
    <t>Finančna pomoč za nastanitev prosilcev na zasebnem naslovu</t>
  </si>
  <si>
    <t>Pomoč osebam z mednarodno zaščito</t>
  </si>
  <si>
    <t>Zagotavljanje nastanitev v OMZ v integracijskih hišah in drugih nastanitvenih kapacitetah</t>
  </si>
  <si>
    <t>A.SO1.1.1-12</t>
  </si>
  <si>
    <t>A.SO1.1.1-13</t>
  </si>
  <si>
    <t>A.SO1.1.1-14</t>
  </si>
  <si>
    <t>N</t>
  </si>
  <si>
    <t>A.SO1.1.4-03</t>
  </si>
  <si>
    <t xml:space="preserve">Podpora prosilcem </t>
  </si>
  <si>
    <t>A.SO2.2.1-03</t>
  </si>
  <si>
    <t>Tečaji in izpiti iz slovenskega jezika za OMZ</t>
  </si>
  <si>
    <t>A.SO2.3.3-03</t>
  </si>
  <si>
    <t>A.SO2.2.3-06</t>
  </si>
  <si>
    <t>A.SO2.2.3-07</t>
  </si>
  <si>
    <t>DUNZMN, UOM (delitev)</t>
  </si>
  <si>
    <t>A.SO4.1.2</t>
  </si>
  <si>
    <t>A.SO4.1.2-01</t>
  </si>
  <si>
    <t>Premestitev (Relocation) in preselitev (Resettlement)</t>
  </si>
  <si>
    <t xml:space="preserve">EU prispevek </t>
  </si>
  <si>
    <t>A.SO1.1.7-02</t>
  </si>
  <si>
    <t>A.SO1.1.8-02</t>
  </si>
  <si>
    <t xml:space="preserve">Medkulturni dialog in obveščanje o možnostih sodelovanja v programih integracije 
</t>
  </si>
  <si>
    <t>Vsi 
projekti</t>
  </si>
  <si>
    <t>AMIF SO1+2+3
+TA</t>
  </si>
  <si>
    <t>AMIF SO1+2+3+4
+TA</t>
  </si>
  <si>
    <t>Policija - PUKR</t>
  </si>
  <si>
    <t xml:space="preserve"> UOIM</t>
  </si>
  <si>
    <t>DUNZMN, UOIM</t>
  </si>
  <si>
    <t>A.SO2.1.2</t>
  </si>
  <si>
    <t>A.SO2.1.2-01</t>
  </si>
  <si>
    <t xml:space="preserve">Preindintegracijski ukrepi </t>
  </si>
  <si>
    <t>Predintegracijski ukrepi</t>
  </si>
  <si>
    <t>MDDSZ</t>
  </si>
  <si>
    <t>A.SO1.1.1-17</t>
  </si>
  <si>
    <t>Vzpostavitev ambulante v azilnem domu</t>
  </si>
  <si>
    <t>MZ</t>
  </si>
  <si>
    <t>Opomba</t>
  </si>
  <si>
    <t>zaključen</t>
  </si>
  <si>
    <t>Realizacija EU</t>
  </si>
  <si>
    <t>Skupaj real EU</t>
  </si>
  <si>
    <t>A.SO1.1.6-05</t>
  </si>
  <si>
    <t>ZZP v pripravi</t>
  </si>
  <si>
    <t>Še bo na ZZP</t>
  </si>
  <si>
    <t>Predlog / plan 2021</t>
  </si>
  <si>
    <t>Plan 2022</t>
  </si>
  <si>
    <t>Razlika EU</t>
  </si>
  <si>
    <t>Razlika Skupaj</t>
  </si>
  <si>
    <t>A.SO2.2.1-04</t>
  </si>
  <si>
    <t>DM</t>
  </si>
  <si>
    <t>Tečaji in izpiti iz slovenskega jezika za državljane tretjih držav</t>
  </si>
  <si>
    <t>A.SO2.1.1-02</t>
  </si>
  <si>
    <t>Nosilec vsebine</t>
  </si>
  <si>
    <t>Akcijski načrt AMIF 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</si>
</sst>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1D3EE1"/>
      <name val="Arial"/>
      <family val="2"/>
      <charset val="238"/>
    </font>
    <font>
      <sz val="9"/>
      <color rgb="FF0066CC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2060"/>
      <name val="Arial"/>
      <family val="2"/>
      <charset val="238"/>
    </font>
    <font>
      <sz val="9"/>
      <color rgb="FF00206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0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quotePrefix="1" applyNumberFormat="1" applyFont="1" applyBorder="1" applyAlignment="1" applyProtection="1">
      <alignment wrapText="1"/>
    </xf>
    <xf numFmtId="0" fontId="5" fillId="10" borderId="1" xfId="0" quotePrefix="1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" fontId="5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>
      <alignment wrapText="1"/>
    </xf>
    <xf numFmtId="4" fontId="5" fillId="11" borderId="1" xfId="0" applyNumberFormat="1" applyFont="1" applyFill="1" applyBorder="1" applyAlignment="1">
      <alignment wrapText="1"/>
    </xf>
    <xf numFmtId="0" fontId="5" fillId="4" borderId="0" xfId="0" applyFont="1" applyFill="1"/>
    <xf numFmtId="0" fontId="5" fillId="10" borderId="1" xfId="0" applyFont="1" applyFill="1" applyBorder="1"/>
    <xf numFmtId="0" fontId="5" fillId="0" borderId="0" xfId="0" applyFont="1" applyAlignment="1">
      <alignment vertical="justify"/>
    </xf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>
      <alignment wrapText="1"/>
    </xf>
    <xf numFmtId="0" fontId="6" fillId="12" borderId="1" xfId="0" applyFont="1" applyFill="1" applyBorder="1"/>
    <xf numFmtId="0" fontId="6" fillId="12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 applyProtection="1">
      <alignment vertical="justify" wrapText="1"/>
    </xf>
    <xf numFmtId="0" fontId="5" fillId="5" borderId="1" xfId="0" applyNumberFormat="1" applyFont="1" applyFill="1" applyBorder="1" applyAlignment="1" applyProtection="1">
      <alignment vertical="justify" wrapText="1"/>
    </xf>
    <xf numFmtId="0" fontId="2" fillId="5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>
      <alignment vertical="justify" wrapText="1"/>
    </xf>
    <xf numFmtId="0" fontId="5" fillId="11" borderId="1" xfId="0" applyNumberFormat="1" applyFont="1" applyFill="1" applyBorder="1" applyAlignment="1">
      <alignment vertical="justify" wrapText="1"/>
    </xf>
    <xf numFmtId="0" fontId="5" fillId="5" borderId="1" xfId="0" applyNumberFormat="1" applyFont="1" applyFill="1" applyBorder="1" applyAlignment="1">
      <alignment vertical="justify" wrapText="1"/>
    </xf>
    <xf numFmtId="0" fontId="5" fillId="10" borderId="1" xfId="0" applyNumberFormat="1" applyFont="1" applyFill="1" applyBorder="1" applyAlignment="1">
      <alignment vertical="justify" wrapText="1"/>
    </xf>
    <xf numFmtId="4" fontId="5" fillId="0" borderId="0" xfId="0" applyNumberFormat="1" applyFont="1"/>
    <xf numFmtId="0" fontId="5" fillId="4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vertical="justify" wrapText="1"/>
    </xf>
    <xf numFmtId="4" fontId="5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5" fillId="4" borderId="0" xfId="0" applyFont="1" applyFill="1" applyProtection="1">
      <protection locked="0"/>
    </xf>
    <xf numFmtId="0" fontId="2" fillId="4" borderId="1" xfId="0" applyNumberFormat="1" applyFont="1" applyFill="1" applyBorder="1" applyAlignment="1" applyProtection="1">
      <alignment vertical="justify" wrapText="1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vertical="justify" wrapText="1"/>
    </xf>
    <xf numFmtId="4" fontId="5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justify" wrapText="1"/>
    </xf>
    <xf numFmtId="4" fontId="2" fillId="4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 applyProtection="1">
      <alignment vertical="justify" wrapText="1"/>
    </xf>
    <xf numFmtId="0" fontId="6" fillId="0" borderId="1" xfId="0" applyNumberFormat="1" applyFont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vertical="top" wrapText="1"/>
    </xf>
    <xf numFmtId="0" fontId="7" fillId="0" borderId="0" xfId="0" applyFont="1"/>
    <xf numFmtId="0" fontId="8" fillId="4" borderId="1" xfId="0" applyNumberFormat="1" applyFont="1" applyFill="1" applyBorder="1" applyAlignment="1" applyProtection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9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4" fontId="5" fillId="0" borderId="0" xfId="0" applyNumberFormat="1" applyFont="1" applyBorder="1"/>
    <xf numFmtId="0" fontId="9" fillId="0" borderId="0" xfId="0" applyFont="1"/>
    <xf numFmtId="4" fontId="5" fillId="13" borderId="0" xfId="0" applyNumberFormat="1" applyFont="1" applyFill="1"/>
    <xf numFmtId="0" fontId="5" fillId="14" borderId="0" xfId="0" applyFont="1" applyFill="1"/>
    <xf numFmtId="4" fontId="6" fillId="0" borderId="0" xfId="0" applyNumberFormat="1" applyFont="1"/>
    <xf numFmtId="0" fontId="6" fillId="0" borderId="1" xfId="0" applyNumberFormat="1" applyFont="1" applyFill="1" applyBorder="1" applyAlignment="1" applyProtection="1">
      <alignment wrapText="1"/>
    </xf>
    <xf numFmtId="4" fontId="11" fillId="0" borderId="0" xfId="0" applyNumberFormat="1" applyFont="1"/>
    <xf numFmtId="4" fontId="9" fillId="4" borderId="1" xfId="0" applyNumberFormat="1" applyFont="1" applyFill="1" applyBorder="1" applyAlignment="1" applyProtection="1">
      <alignment wrapText="1"/>
      <protection locked="0"/>
    </xf>
    <xf numFmtId="4" fontId="9" fillId="4" borderId="1" xfId="0" applyNumberFormat="1" applyFont="1" applyFill="1" applyBorder="1" applyAlignment="1">
      <alignment wrapText="1"/>
    </xf>
    <xf numFmtId="4" fontId="12" fillId="4" borderId="1" xfId="0" applyNumberFormat="1" applyFont="1" applyFill="1" applyBorder="1" applyAlignment="1" applyProtection="1">
      <alignment wrapText="1"/>
    </xf>
    <xf numFmtId="4" fontId="2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>
      <alignment wrapText="1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2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5" fillId="15" borderId="1" xfId="0" applyNumberFormat="1" applyFont="1" applyFill="1" applyBorder="1" applyAlignment="1" applyProtection="1">
      <alignment wrapText="1"/>
    </xf>
    <xf numFmtId="0" fontId="5" fillId="15" borderId="1" xfId="0" applyNumberFormat="1" applyFont="1" applyFill="1" applyBorder="1" applyAlignment="1" applyProtection="1">
      <alignment vertical="justify" wrapText="1"/>
    </xf>
    <xf numFmtId="4" fontId="5" fillId="15" borderId="1" xfId="0" applyNumberFormat="1" applyFont="1" applyFill="1" applyBorder="1" applyAlignment="1" applyProtection="1">
      <alignment wrapText="1"/>
    </xf>
    <xf numFmtId="4" fontId="2" fillId="15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wrapText="1"/>
    </xf>
    <xf numFmtId="4" fontId="2" fillId="15" borderId="1" xfId="0" applyNumberFormat="1" applyFont="1" applyFill="1" applyBorder="1" applyAlignment="1" applyProtection="1">
      <alignment wrapText="1"/>
    </xf>
    <xf numFmtId="0" fontId="2" fillId="15" borderId="1" xfId="0" applyFont="1" applyFill="1" applyBorder="1" applyProtection="1">
      <protection locked="0"/>
    </xf>
    <xf numFmtId="0" fontId="2" fillId="15" borderId="1" xfId="0" applyNumberFormat="1" applyFont="1" applyFill="1" applyBorder="1" applyAlignment="1" applyProtection="1">
      <alignment vertical="justify" wrapText="1"/>
    </xf>
    <xf numFmtId="4" fontId="2" fillId="15" borderId="1" xfId="0" applyNumberFormat="1" applyFont="1" applyFill="1" applyBorder="1" applyProtection="1">
      <protection locked="0"/>
    </xf>
    <xf numFmtId="4" fontId="5" fillId="15" borderId="1" xfId="0" applyNumberFormat="1" applyFont="1" applyFill="1" applyBorder="1" applyAlignment="1" applyProtection="1">
      <alignment wrapText="1"/>
      <protection locked="0"/>
    </xf>
    <xf numFmtId="4" fontId="0" fillId="15" borderId="2" xfId="0" applyNumberFormat="1" applyFill="1" applyBorder="1" applyAlignment="1">
      <alignment wrapText="1"/>
    </xf>
    <xf numFmtId="0" fontId="5" fillId="15" borderId="1" xfId="0" applyNumberFormat="1" applyFont="1" applyFill="1" applyBorder="1" applyAlignment="1">
      <alignment wrapText="1"/>
    </xf>
    <xf numFmtId="0" fontId="5" fillId="15" borderId="1" xfId="0" applyNumberFormat="1" applyFont="1" applyFill="1" applyBorder="1" applyAlignment="1">
      <alignment vertical="justify" wrapText="1"/>
    </xf>
    <xf numFmtId="4" fontId="5" fillId="15" borderId="1" xfId="0" applyNumberFormat="1" applyFont="1" applyFill="1" applyBorder="1" applyAlignment="1">
      <alignment wrapText="1"/>
    </xf>
    <xf numFmtId="0" fontId="2" fillId="15" borderId="1" xfId="0" applyNumberFormat="1" applyFont="1" applyFill="1" applyBorder="1" applyAlignment="1">
      <alignment wrapText="1"/>
    </xf>
    <xf numFmtId="4" fontId="0" fillId="15" borderId="0" xfId="0" applyNumberFormat="1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left" wrapText="1"/>
    </xf>
    <xf numFmtId="4" fontId="6" fillId="0" borderId="1" xfId="0" applyNumberFormat="1" applyFont="1" applyBorder="1" applyAlignment="1">
      <alignment wrapText="1"/>
    </xf>
    <xf numFmtId="4" fontId="5" fillId="0" borderId="0" xfId="0" applyNumberFormat="1" applyFont="1" applyProtection="1">
      <protection locked="0"/>
    </xf>
    <xf numFmtId="4" fontId="9" fillId="0" borderId="0" xfId="0" applyNumberFormat="1" applyFont="1"/>
    <xf numFmtId="4" fontId="9" fillId="4" borderId="0" xfId="0" applyNumberFormat="1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8.85546875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B49" sqref="B49"/>
    </sheetView>
  </sheetViews>
  <sheetFormatPr defaultRowHeight="12.75" x14ac:dyDescent="0.2"/>
  <cols>
    <col min="2" max="2" width="17.140625" customWidth="1"/>
    <col min="3" max="3" width="17" customWidth="1"/>
    <col min="4" max="4" width="19.7109375" customWidth="1"/>
    <col min="5" max="5" width="16.85546875" customWidth="1"/>
  </cols>
  <sheetData>
    <row r="3" spans="2:5" x14ac:dyDescent="0.2">
      <c r="C3" s="78" t="s">
        <v>897</v>
      </c>
      <c r="D3" s="78" t="s">
        <v>898</v>
      </c>
      <c r="E3" t="s">
        <v>899</v>
      </c>
    </row>
    <row r="4" spans="2:5" x14ac:dyDescent="0.2">
      <c r="B4" s="78" t="s">
        <v>34</v>
      </c>
      <c r="C4" s="80">
        <v>54223.91</v>
      </c>
      <c r="D4" s="80">
        <v>45000</v>
      </c>
      <c r="E4" s="80">
        <f t="shared" ref="E4:E10" si="0">D4-C4</f>
        <v>-9223.9100000000035</v>
      </c>
    </row>
    <row r="5" spans="2:5" x14ac:dyDescent="0.2">
      <c r="B5" s="78" t="s">
        <v>42</v>
      </c>
      <c r="C5" s="80">
        <v>188868.38</v>
      </c>
      <c r="D5" s="80">
        <v>123486.5</v>
      </c>
      <c r="E5" s="80">
        <f t="shared" si="0"/>
        <v>-65381.880000000005</v>
      </c>
    </row>
    <row r="6" spans="2:5" x14ac:dyDescent="0.2">
      <c r="B6" s="78" t="s">
        <v>77</v>
      </c>
      <c r="C6" s="80">
        <v>88379.74</v>
      </c>
      <c r="D6" s="80">
        <v>66675</v>
      </c>
      <c r="E6" s="80">
        <f t="shared" si="0"/>
        <v>-21704.740000000005</v>
      </c>
    </row>
    <row r="7" spans="2:5" x14ac:dyDescent="0.2">
      <c r="B7" s="78" t="s">
        <v>134</v>
      </c>
      <c r="C7" s="80">
        <v>739088.34</v>
      </c>
      <c r="D7" s="80">
        <v>465000</v>
      </c>
      <c r="E7" s="80">
        <f t="shared" si="0"/>
        <v>-274088.33999999997</v>
      </c>
    </row>
    <row r="8" spans="2:5" x14ac:dyDescent="0.2">
      <c r="B8" s="78" t="s">
        <v>137</v>
      </c>
      <c r="C8" s="80">
        <v>16641.23</v>
      </c>
      <c r="D8" s="80">
        <v>15000</v>
      </c>
      <c r="E8" s="80">
        <f t="shared" si="0"/>
        <v>-1641.2299999999996</v>
      </c>
    </row>
    <row r="9" spans="2:5" x14ac:dyDescent="0.2">
      <c r="B9" s="78" t="s">
        <v>170</v>
      </c>
      <c r="C9" s="80">
        <v>53910.7</v>
      </c>
      <c r="D9" s="80">
        <v>30000</v>
      </c>
      <c r="E9" s="80">
        <f t="shared" si="0"/>
        <v>-23910.699999999997</v>
      </c>
    </row>
    <row r="10" spans="2:5" x14ac:dyDescent="0.2">
      <c r="C10" s="80">
        <f>SUM(C4:C9)</f>
        <v>1141112.3</v>
      </c>
      <c r="D10" s="80">
        <f>SUM(D4:D9)</f>
        <v>745161.5</v>
      </c>
      <c r="E10" s="80">
        <f t="shared" si="0"/>
        <v>-395950.80000000005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1"/>
  <sheetViews>
    <sheetView tabSelected="1" zoomScale="70" zoomScaleNormal="70" workbookViewId="0">
      <pane ySplit="3" topLeftCell="A4" activePane="bottomLeft" state="frozen"/>
      <selection activeCell="A3" sqref="A3"/>
      <selection pane="bottomLeft" activeCell="A2" sqref="A2"/>
    </sheetView>
  </sheetViews>
  <sheetFormatPr defaultRowHeight="12" x14ac:dyDescent="0.2"/>
  <cols>
    <col min="1" max="1" width="7.7109375" style="87" customWidth="1"/>
    <col min="2" max="2" width="14.28515625" style="87" customWidth="1"/>
    <col min="3" max="3" width="25.28515625" style="99" customWidth="1"/>
    <col min="4" max="4" width="13" style="87" customWidth="1"/>
    <col min="5" max="5" width="13.85546875" style="87" bestFit="1" customWidth="1"/>
    <col min="6" max="6" width="10.85546875" style="87" customWidth="1"/>
    <col min="7" max="7" width="6" style="87" hidden="1" customWidth="1"/>
    <col min="8" max="8" width="16.7109375" style="87" customWidth="1"/>
    <col min="9" max="9" width="14" style="87" customWidth="1"/>
    <col min="10" max="10" width="13.140625" style="87" customWidth="1"/>
    <col min="11" max="11" width="15.7109375" style="87" customWidth="1"/>
    <col min="12" max="13" width="18.28515625" style="145" hidden="1" customWidth="1"/>
    <col min="14" max="14" width="21.85546875" style="145" hidden="1" customWidth="1"/>
    <col min="15" max="15" width="18.28515625" style="145" hidden="1" customWidth="1"/>
    <col min="16" max="17" width="18.28515625" style="145" customWidth="1"/>
    <col min="18" max="18" width="18.28515625" style="87" customWidth="1"/>
    <col min="19" max="20" width="18.28515625" style="87" hidden="1" customWidth="1"/>
    <col min="21" max="21" width="15.28515625" style="113" customWidth="1"/>
    <col min="22" max="22" width="12.7109375" style="113" hidden="1" customWidth="1"/>
    <col min="23" max="24" width="10.28515625" style="113" hidden="1" customWidth="1"/>
    <col min="25" max="25" width="9.140625" style="113" hidden="1" customWidth="1"/>
    <col min="26" max="26" width="0" style="113" hidden="1" customWidth="1"/>
    <col min="27" max="16384" width="9.140625" style="87"/>
  </cols>
  <sheetData>
    <row r="1" spans="1:26" ht="15.75" x14ac:dyDescent="0.25">
      <c r="A1" s="137" t="s">
        <v>960</v>
      </c>
      <c r="B1" s="138"/>
      <c r="C1" s="138"/>
      <c r="D1" s="137"/>
      <c r="E1" s="137"/>
      <c r="F1" s="137"/>
      <c r="G1" s="137"/>
      <c r="H1" s="137">
        <f>47+44.5+26</f>
        <v>117.5</v>
      </c>
      <c r="I1" s="137">
        <f>0.06*H1</f>
        <v>7.05</v>
      </c>
      <c r="J1" s="137"/>
      <c r="K1" s="137"/>
      <c r="L1" s="155"/>
      <c r="M1" s="155"/>
      <c r="N1" s="155"/>
      <c r="O1" s="155"/>
      <c r="P1" s="155"/>
      <c r="Q1" s="155"/>
      <c r="R1" s="142"/>
      <c r="S1" s="142"/>
      <c r="T1" s="142"/>
      <c r="U1" s="142"/>
      <c r="V1" s="142">
        <v>20635879</v>
      </c>
    </row>
    <row r="2" spans="1:26" ht="41.25" customHeight="1" x14ac:dyDescent="0.25">
      <c r="A2" s="137"/>
      <c r="B2" s="137"/>
      <c r="C2" s="138"/>
      <c r="D2" s="137"/>
      <c r="E2" s="137"/>
      <c r="F2" s="137"/>
      <c r="G2" s="137"/>
      <c r="H2" s="137"/>
      <c r="I2" s="137"/>
      <c r="J2" s="137"/>
      <c r="K2" s="137"/>
      <c r="L2" s="156"/>
      <c r="M2" s="156"/>
      <c r="N2" s="156"/>
      <c r="O2" s="156"/>
      <c r="P2" s="156"/>
      <c r="Q2" s="156"/>
      <c r="R2" s="137"/>
      <c r="S2" s="137"/>
      <c r="T2" s="142"/>
      <c r="U2" s="142"/>
      <c r="V2" s="142">
        <f>+V1-I4</f>
        <v>-2.499997615814209E-3</v>
      </c>
      <c r="W2" s="113">
        <f>+V2/3</f>
        <v>-8.3333253860473633E-4</v>
      </c>
      <c r="X2" s="113">
        <f>+V2+W2</f>
        <v>-3.3333301544189453E-3</v>
      </c>
    </row>
    <row r="3" spans="1:26" ht="26.25" customHeight="1" x14ac:dyDescent="0.2">
      <c r="A3" s="88" t="s">
        <v>930</v>
      </c>
      <c r="B3" s="88" t="s">
        <v>827</v>
      </c>
      <c r="C3" s="132" t="s">
        <v>828</v>
      </c>
      <c r="D3" s="133" t="s">
        <v>829</v>
      </c>
      <c r="E3" s="133" t="s">
        <v>959</v>
      </c>
      <c r="F3" s="133" t="s">
        <v>832</v>
      </c>
      <c r="G3" s="133" t="s">
        <v>833</v>
      </c>
      <c r="H3" s="133" t="s">
        <v>834</v>
      </c>
      <c r="I3" s="133" t="s">
        <v>926</v>
      </c>
      <c r="J3" s="133" t="s">
        <v>836</v>
      </c>
      <c r="K3" s="133" t="s">
        <v>946</v>
      </c>
      <c r="L3" s="147" t="s">
        <v>949</v>
      </c>
      <c r="M3" s="147" t="s">
        <v>950</v>
      </c>
      <c r="N3" s="147" t="s">
        <v>951</v>
      </c>
      <c r="O3" s="147" t="s">
        <v>952</v>
      </c>
      <c r="P3" s="175">
        <v>2021</v>
      </c>
      <c r="Q3" s="175">
        <v>2022</v>
      </c>
      <c r="R3" s="133" t="s">
        <v>953</v>
      </c>
      <c r="S3" s="133" t="s">
        <v>954</v>
      </c>
      <c r="T3" s="133" t="s">
        <v>947</v>
      </c>
      <c r="U3" s="176" t="s">
        <v>944</v>
      </c>
    </row>
    <row r="4" spans="1:26" ht="26.25" customHeight="1" x14ac:dyDescent="0.2">
      <c r="A4" s="89"/>
      <c r="B4" s="89" t="s">
        <v>932</v>
      </c>
      <c r="C4" s="105"/>
      <c r="D4" s="81"/>
      <c r="E4" s="81"/>
      <c r="F4" s="81"/>
      <c r="G4" s="81"/>
      <c r="H4" s="90">
        <f>+H6+H41+H72+H100+H94</f>
        <v>26433586.829999998</v>
      </c>
      <c r="I4" s="90">
        <f>+I6+I41+I72+I100+I94</f>
        <v>20635879.002499998</v>
      </c>
      <c r="J4" s="90">
        <f>+J6+J41+J72+J100+J94</f>
        <v>5808083.0208333321</v>
      </c>
      <c r="K4" s="90">
        <f>+K6+K41+K72+K100+K94</f>
        <v>16366832.320000002</v>
      </c>
      <c r="L4" s="90">
        <f>+L6+L41+L72+L100+L94</f>
        <v>0</v>
      </c>
      <c r="M4" s="90">
        <f t="shared" ref="M4:N4" si="0">+M6+M41+M72+M100+M94</f>
        <v>0</v>
      </c>
      <c r="N4" s="90">
        <f t="shared" si="0"/>
        <v>3202979.4649999999</v>
      </c>
      <c r="O4" s="90">
        <f>+O6+O41+O72+O100+O94</f>
        <v>418891.52749999997</v>
      </c>
      <c r="P4" s="90">
        <f t="shared" ref="P4:Q4" si="1">+P6+P41+P72+P100+P94</f>
        <v>4230972.6199999992</v>
      </c>
      <c r="Q4" s="90">
        <f t="shared" si="1"/>
        <v>471765</v>
      </c>
      <c r="R4" s="90">
        <f>+R6+R41+R72+R100+R94</f>
        <v>636800</v>
      </c>
      <c r="S4" s="90">
        <f>+R4*1.3333333333</f>
        <v>849066.66664543992</v>
      </c>
      <c r="T4" s="90">
        <f>+K4+L4</f>
        <v>16366832.320000002</v>
      </c>
      <c r="U4" s="90"/>
      <c r="V4" s="146">
        <f>+R4-V99</f>
        <v>0</v>
      </c>
      <c r="W4" s="146">
        <f>+K4/I4</f>
        <v>0.79312503809589074</v>
      </c>
    </row>
    <row r="5" spans="1:26" ht="26.25" customHeight="1" x14ac:dyDescent="0.2">
      <c r="A5" s="81"/>
      <c r="B5" s="81" t="s">
        <v>931</v>
      </c>
      <c r="C5" s="105"/>
      <c r="D5" s="81"/>
      <c r="E5" s="81"/>
      <c r="F5" s="81"/>
      <c r="G5" s="81"/>
      <c r="H5" s="90">
        <f>+H6+H41+H72+H100</f>
        <v>23938786.829999998</v>
      </c>
      <c r="I5" s="90">
        <f>+I6+I41+I72+I100</f>
        <v>18141079.002499998</v>
      </c>
      <c r="J5" s="90">
        <f>+J6+J41+J72+J100</f>
        <v>5808083.0208333321</v>
      </c>
      <c r="K5" s="90">
        <f>+K6+K41+K72+K100</f>
        <v>14508832.320000002</v>
      </c>
      <c r="L5" s="90">
        <f>+L6+L41+L72+L100</f>
        <v>0</v>
      </c>
      <c r="M5" s="90">
        <f t="shared" ref="M5:N5" si="2">+M6+M41+M72+M100</f>
        <v>0</v>
      </c>
      <c r="N5" s="90">
        <f t="shared" si="2"/>
        <v>3202979.4649999999</v>
      </c>
      <c r="O5" s="90">
        <f>+O6+O41+O72+O100</f>
        <v>418891.52749999997</v>
      </c>
      <c r="P5" s="90">
        <f t="shared" ref="P5:Q5" si="3">+P6+P41+P72+P100</f>
        <v>4230972.6199999992</v>
      </c>
      <c r="Q5" s="90">
        <f t="shared" si="3"/>
        <v>471765</v>
      </c>
      <c r="R5" s="90">
        <f>+R6+R41+R72+R100</f>
        <v>0</v>
      </c>
      <c r="S5" s="90">
        <f>+R5*1.3333333333</f>
        <v>0</v>
      </c>
      <c r="T5" s="90">
        <f>+K5+L5</f>
        <v>14508832.320000002</v>
      </c>
      <c r="U5" s="90"/>
    </row>
    <row r="6" spans="1:26" ht="26.25" customHeight="1" x14ac:dyDescent="0.2">
      <c r="A6" s="100"/>
      <c r="B6" s="100" t="s">
        <v>0</v>
      </c>
      <c r="C6" s="106" t="s">
        <v>1</v>
      </c>
      <c r="D6" s="100" t="s">
        <v>2</v>
      </c>
      <c r="E6" s="100"/>
      <c r="F6" s="100"/>
      <c r="G6" s="100"/>
      <c r="H6" s="101">
        <f t="shared" ref="H6:R6" si="4">+H7</f>
        <v>6701551.1800000006</v>
      </c>
      <c r="I6" s="101">
        <f t="shared" si="4"/>
        <v>5026162.9824999999</v>
      </c>
      <c r="J6" s="101">
        <f t="shared" si="4"/>
        <v>1675387.7008333332</v>
      </c>
      <c r="K6" s="101">
        <f t="shared" si="4"/>
        <v>4181160.1600000006</v>
      </c>
      <c r="L6" s="101">
        <f t="shared" si="4"/>
        <v>0</v>
      </c>
      <c r="M6" s="101">
        <f t="shared" si="4"/>
        <v>0</v>
      </c>
      <c r="N6" s="101">
        <f t="shared" si="4"/>
        <v>824289.36750000005</v>
      </c>
      <c r="O6" s="101">
        <f>+O7</f>
        <v>20713.454999999998</v>
      </c>
      <c r="P6" s="101">
        <f t="shared" ref="P6:Q6" si="5">+P7</f>
        <v>1099052.49</v>
      </c>
      <c r="Q6" s="101">
        <f t="shared" si="5"/>
        <v>27617.940000000002</v>
      </c>
      <c r="R6" s="101">
        <f t="shared" si="4"/>
        <v>0</v>
      </c>
      <c r="S6" s="101">
        <v>0</v>
      </c>
      <c r="T6" s="101">
        <f>+K6+L6</f>
        <v>4181160.1600000006</v>
      </c>
      <c r="U6" s="101"/>
    </row>
    <row r="7" spans="1:26" ht="26.25" customHeight="1" x14ac:dyDescent="0.2">
      <c r="A7" s="81"/>
      <c r="B7" s="81" t="s">
        <v>3</v>
      </c>
      <c r="C7" s="105" t="s">
        <v>4</v>
      </c>
      <c r="D7" s="81" t="s">
        <v>5</v>
      </c>
      <c r="E7" s="81"/>
      <c r="F7" s="81"/>
      <c r="G7" s="81">
        <v>75</v>
      </c>
      <c r="H7" s="90">
        <f>+H8+H24+H26+H29+H35+H38</f>
        <v>6701551.1800000006</v>
      </c>
      <c r="I7" s="90">
        <f>+I8+I24+I26+I29+I35+I38</f>
        <v>5026162.9824999999</v>
      </c>
      <c r="J7" s="90">
        <f>+J8+J24+J26+J29+J35+J38</f>
        <v>1675387.7008333332</v>
      </c>
      <c r="K7" s="90">
        <f>+K8+K24+K26+K29+K35+K38</f>
        <v>4181160.1600000006</v>
      </c>
      <c r="L7" s="90">
        <f>+L8+L24+L26+L29+L35+L38</f>
        <v>0</v>
      </c>
      <c r="M7" s="90">
        <f t="shared" ref="M7:N7" si="6">+M8+M24+M26+M29+M35+M38</f>
        <v>0</v>
      </c>
      <c r="N7" s="90">
        <f t="shared" si="6"/>
        <v>824289.36750000005</v>
      </c>
      <c r="O7" s="90">
        <f>+O8+O24+O26+O29+O35+O38</f>
        <v>20713.454999999998</v>
      </c>
      <c r="P7" s="90">
        <f t="shared" ref="P7:Q7" si="7">+P8+P24+P26+P29+P35+P38</f>
        <v>1099052.49</v>
      </c>
      <c r="Q7" s="90">
        <f t="shared" si="7"/>
        <v>27617.940000000002</v>
      </c>
      <c r="R7" s="90">
        <f>+R8+R24+R26+R29+R35+R38</f>
        <v>0</v>
      </c>
      <c r="S7" s="90">
        <v>0</v>
      </c>
      <c r="T7" s="90">
        <f>+K7+L7</f>
        <v>4181160.1600000006</v>
      </c>
      <c r="U7" s="90"/>
    </row>
    <row r="8" spans="1:26" ht="26.25" customHeight="1" x14ac:dyDescent="0.2">
      <c r="A8" s="82"/>
      <c r="B8" s="82" t="s">
        <v>6</v>
      </c>
      <c r="C8" s="107" t="s">
        <v>7</v>
      </c>
      <c r="D8" s="82" t="s">
        <v>8</v>
      </c>
      <c r="E8" s="82"/>
      <c r="F8" s="82"/>
      <c r="G8" s="82">
        <v>75</v>
      </c>
      <c r="H8" s="91">
        <f>SUM(H9:H23)</f>
        <v>4779974.2699999996</v>
      </c>
      <c r="I8" s="91">
        <f>SUM(I9:I23)</f>
        <v>3584980.3125</v>
      </c>
      <c r="J8" s="91">
        <f>SUM(J9:J23)</f>
        <v>1194993.4608333332</v>
      </c>
      <c r="K8" s="91">
        <f>SUM(K9:K23)</f>
        <v>2924116.8600000003</v>
      </c>
      <c r="L8" s="91">
        <f>SUM(L9:L23)</f>
        <v>0</v>
      </c>
      <c r="M8" s="91">
        <f t="shared" ref="M8:N8" si="8">SUM(M9:M23)</f>
        <v>0</v>
      </c>
      <c r="N8" s="91">
        <f t="shared" si="8"/>
        <v>642150</v>
      </c>
      <c r="O8" s="91">
        <f>SUM(O9:O23)</f>
        <v>18713.452499999999</v>
      </c>
      <c r="P8" s="91">
        <f t="shared" ref="P8:Q8" si="9">SUM(P9:P23)</f>
        <v>856200</v>
      </c>
      <c r="Q8" s="91">
        <f t="shared" si="9"/>
        <v>24951.27</v>
      </c>
      <c r="R8" s="91">
        <f>SUM(R9:R23)</f>
        <v>0</v>
      </c>
      <c r="S8" s="91"/>
      <c r="T8" s="91">
        <f>+K8+L8</f>
        <v>2924116.8600000003</v>
      </c>
      <c r="U8" s="91"/>
    </row>
    <row r="9" spans="1:26" s="97" customFormat="1" ht="26.25" customHeight="1" x14ac:dyDescent="0.2">
      <c r="A9" s="159">
        <v>1</v>
      </c>
      <c r="B9" s="159" t="s">
        <v>9</v>
      </c>
      <c r="C9" s="160" t="s">
        <v>10</v>
      </c>
      <c r="D9" s="159" t="s">
        <v>11</v>
      </c>
      <c r="E9" s="159" t="s">
        <v>854</v>
      </c>
      <c r="F9" s="159" t="s">
        <v>905</v>
      </c>
      <c r="G9" s="159">
        <v>75</v>
      </c>
      <c r="H9" s="161">
        <f>+I9+J9</f>
        <v>618093.12</v>
      </c>
      <c r="I9" s="161">
        <f>+K9</f>
        <v>463569.83999999997</v>
      </c>
      <c r="J9" s="161">
        <f>+I9/3</f>
        <v>154523.28</v>
      </c>
      <c r="K9" s="161">
        <f>463701.37-131.53</f>
        <v>463569.83999999997</v>
      </c>
      <c r="L9" s="161">
        <v>0</v>
      </c>
      <c r="M9" s="161"/>
      <c r="N9" s="161"/>
      <c r="O9" s="161"/>
      <c r="P9" s="161"/>
      <c r="Q9" s="161"/>
      <c r="R9" s="161">
        <f t="shared" ref="R9:R22" si="10">+I9-T9</f>
        <v>0</v>
      </c>
      <c r="S9" s="161"/>
      <c r="T9" s="161">
        <f t="shared" ref="T9:T22" si="11">+K9+L9+M9+N9+O9</f>
        <v>463569.83999999997</v>
      </c>
      <c r="U9" s="162" t="s">
        <v>945</v>
      </c>
      <c r="V9" s="140"/>
      <c r="W9" s="140"/>
      <c r="X9" s="140"/>
      <c r="Y9" s="140"/>
      <c r="Z9" s="140"/>
    </row>
    <row r="10" spans="1:26" s="120" customFormat="1" ht="36" customHeight="1" x14ac:dyDescent="0.2">
      <c r="A10" s="114">
        <v>2</v>
      </c>
      <c r="B10" s="114" t="s">
        <v>16</v>
      </c>
      <c r="C10" s="115" t="s">
        <v>17</v>
      </c>
      <c r="D10" s="114" t="s">
        <v>11</v>
      </c>
      <c r="E10" s="114" t="s">
        <v>956</v>
      </c>
      <c r="F10" s="118" t="s">
        <v>914</v>
      </c>
      <c r="G10" s="118">
        <v>75</v>
      </c>
      <c r="H10" s="119">
        <f>+I10+J10</f>
        <v>383832.93333333335</v>
      </c>
      <c r="I10" s="116">
        <f>+K10+N10+O10</f>
        <v>287874.7</v>
      </c>
      <c r="J10" s="119">
        <f>+I10/3</f>
        <v>95958.233333333337</v>
      </c>
      <c r="K10" s="119">
        <f>170863.45+79511.25</f>
        <v>250374.7</v>
      </c>
      <c r="L10" s="116">
        <v>0</v>
      </c>
      <c r="M10" s="119">
        <v>0</v>
      </c>
      <c r="N10" s="119">
        <f>0.75*P10</f>
        <v>37500</v>
      </c>
      <c r="O10" s="119">
        <f>0.75*Q10</f>
        <v>0</v>
      </c>
      <c r="P10" s="116">
        <v>50000</v>
      </c>
      <c r="Q10" s="116"/>
      <c r="R10" s="116">
        <f t="shared" si="10"/>
        <v>0</v>
      </c>
      <c r="S10" s="116"/>
      <c r="T10" s="116">
        <f t="shared" si="11"/>
        <v>287874.7</v>
      </c>
      <c r="U10" s="117"/>
      <c r="V10" s="141"/>
      <c r="W10" s="141"/>
      <c r="X10" s="141"/>
      <c r="Y10" s="141"/>
      <c r="Z10" s="141"/>
    </row>
    <row r="11" spans="1:26" s="120" customFormat="1" ht="24" x14ac:dyDescent="0.2">
      <c r="A11" s="159">
        <v>3</v>
      </c>
      <c r="B11" s="159" t="s">
        <v>21</v>
      </c>
      <c r="C11" s="160" t="s">
        <v>22</v>
      </c>
      <c r="D11" s="159" t="s">
        <v>11</v>
      </c>
      <c r="E11" s="159" t="s">
        <v>900</v>
      </c>
      <c r="F11" s="163" t="s">
        <v>914</v>
      </c>
      <c r="G11" s="163">
        <v>75</v>
      </c>
      <c r="H11" s="164">
        <v>445334.22</v>
      </c>
      <c r="I11" s="161">
        <f t="shared" ref="I11:I18" si="12">ROUNDDOWN(H11*0.75,2)</f>
        <v>334000.65999999997</v>
      </c>
      <c r="J11" s="164">
        <f t="shared" ref="J11:J15" si="13">+H11-I11</f>
        <v>111333.56</v>
      </c>
      <c r="K11" s="164">
        <v>334000.65999999997</v>
      </c>
      <c r="L11" s="164"/>
      <c r="M11" s="164"/>
      <c r="N11" s="164"/>
      <c r="O11" s="164"/>
      <c r="P11" s="164"/>
      <c r="Q11" s="164"/>
      <c r="R11" s="161">
        <f t="shared" si="10"/>
        <v>0</v>
      </c>
      <c r="S11" s="161"/>
      <c r="T11" s="161">
        <f t="shared" si="11"/>
        <v>334000.65999999997</v>
      </c>
      <c r="U11" s="162" t="s">
        <v>945</v>
      </c>
      <c r="V11" s="141"/>
      <c r="W11" s="141"/>
      <c r="X11" s="141"/>
      <c r="Y11" s="141"/>
      <c r="Z11" s="141"/>
    </row>
    <row r="12" spans="1:26" s="120" customFormat="1" ht="20.25" customHeight="1" x14ac:dyDescent="0.2">
      <c r="A12" s="114">
        <v>4</v>
      </c>
      <c r="B12" s="114" t="s">
        <v>26</v>
      </c>
      <c r="C12" s="115" t="s">
        <v>27</v>
      </c>
      <c r="D12" s="114" t="s">
        <v>11</v>
      </c>
      <c r="E12" s="114" t="s">
        <v>956</v>
      </c>
      <c r="F12" s="118" t="s">
        <v>914</v>
      </c>
      <c r="G12" s="118">
        <v>75</v>
      </c>
      <c r="H12" s="119">
        <f>+I12+J12</f>
        <v>220441.71999999997</v>
      </c>
      <c r="I12" s="116">
        <f>+K12+N12+O12</f>
        <v>165331.28999999998</v>
      </c>
      <c r="J12" s="119">
        <f>+I12/3</f>
        <v>55110.429999999993</v>
      </c>
      <c r="K12" s="119">
        <f>111869.01-578.72+16541</f>
        <v>127831.29</v>
      </c>
      <c r="L12" s="119">
        <v>0</v>
      </c>
      <c r="M12" s="119">
        <v>0</v>
      </c>
      <c r="N12" s="119">
        <f>0.75*P12</f>
        <v>37500</v>
      </c>
      <c r="O12" s="119">
        <f>0.75*Q12</f>
        <v>0</v>
      </c>
      <c r="P12" s="119">
        <v>50000</v>
      </c>
      <c r="Q12" s="119"/>
      <c r="R12" s="116">
        <f t="shared" si="10"/>
        <v>0</v>
      </c>
      <c r="S12" s="116"/>
      <c r="T12" s="116">
        <f t="shared" si="11"/>
        <v>165331.28999999998</v>
      </c>
      <c r="U12" s="117"/>
      <c r="V12" s="141"/>
      <c r="W12" s="141"/>
      <c r="X12" s="141"/>
      <c r="Y12" s="141"/>
      <c r="Z12" s="141"/>
    </row>
    <row r="13" spans="1:26" s="120" customFormat="1" ht="26.25" customHeight="1" x14ac:dyDescent="0.2">
      <c r="A13" s="159">
        <v>5</v>
      </c>
      <c r="B13" s="159" t="s">
        <v>30</v>
      </c>
      <c r="C13" s="160" t="s">
        <v>31</v>
      </c>
      <c r="D13" s="159" t="s">
        <v>11</v>
      </c>
      <c r="E13" s="159" t="s">
        <v>885</v>
      </c>
      <c r="F13" s="163" t="s">
        <v>905</v>
      </c>
      <c r="G13" s="163">
        <v>75</v>
      </c>
      <c r="H13" s="164">
        <f>+I13+J13</f>
        <v>148387.05333333332</v>
      </c>
      <c r="I13" s="161">
        <v>111290.29</v>
      </c>
      <c r="J13" s="164">
        <f>+I13/3</f>
        <v>37096.763333333329</v>
      </c>
      <c r="K13" s="164">
        <f>111869.01-578.72</f>
        <v>111290.29</v>
      </c>
      <c r="L13" s="164"/>
      <c r="M13" s="164"/>
      <c r="N13" s="164"/>
      <c r="O13" s="164"/>
      <c r="P13" s="164"/>
      <c r="Q13" s="164"/>
      <c r="R13" s="161">
        <f t="shared" si="10"/>
        <v>0</v>
      </c>
      <c r="S13" s="161"/>
      <c r="T13" s="161">
        <f t="shared" si="11"/>
        <v>111290.29</v>
      </c>
      <c r="U13" s="162" t="s">
        <v>945</v>
      </c>
      <c r="V13" s="141"/>
      <c r="W13" s="141"/>
      <c r="X13" s="141"/>
      <c r="Y13" s="141"/>
      <c r="Z13" s="141"/>
    </row>
    <row r="14" spans="1:26" s="120" customFormat="1" ht="24" x14ac:dyDescent="0.2">
      <c r="A14" s="159">
        <v>6</v>
      </c>
      <c r="B14" s="159" t="s">
        <v>34</v>
      </c>
      <c r="C14" s="160" t="s">
        <v>35</v>
      </c>
      <c r="D14" s="159" t="s">
        <v>11</v>
      </c>
      <c r="E14" s="159" t="s">
        <v>885</v>
      </c>
      <c r="F14" s="163" t="s">
        <v>914</v>
      </c>
      <c r="G14" s="163">
        <v>75</v>
      </c>
      <c r="H14" s="164">
        <v>54223.91</v>
      </c>
      <c r="I14" s="161">
        <f t="shared" si="12"/>
        <v>40667.93</v>
      </c>
      <c r="J14" s="164">
        <f t="shared" si="13"/>
        <v>13555.980000000003</v>
      </c>
      <c r="K14" s="164">
        <v>40667.93</v>
      </c>
      <c r="L14" s="164"/>
      <c r="M14" s="164"/>
      <c r="N14" s="164"/>
      <c r="O14" s="164"/>
      <c r="P14" s="164"/>
      <c r="Q14" s="164"/>
      <c r="R14" s="161">
        <f t="shared" si="10"/>
        <v>0</v>
      </c>
      <c r="S14" s="161"/>
      <c r="T14" s="161">
        <f t="shared" si="11"/>
        <v>40667.93</v>
      </c>
      <c r="U14" s="162" t="s">
        <v>945</v>
      </c>
      <c r="V14" s="141"/>
      <c r="W14" s="141"/>
      <c r="X14" s="141"/>
      <c r="Y14" s="141"/>
      <c r="Z14" s="141"/>
    </row>
    <row r="15" spans="1:26" s="120" customFormat="1" ht="26.25" customHeight="1" x14ac:dyDescent="0.2">
      <c r="A15" s="162">
        <v>7</v>
      </c>
      <c r="B15" s="162" t="s">
        <v>39</v>
      </c>
      <c r="C15" s="162" t="s">
        <v>40</v>
      </c>
      <c r="D15" s="162" t="s">
        <v>11</v>
      </c>
      <c r="E15" s="162" t="s">
        <v>885</v>
      </c>
      <c r="F15" s="162" t="s">
        <v>905</v>
      </c>
      <c r="G15" s="162">
        <v>75</v>
      </c>
      <c r="H15" s="162">
        <v>52388.66</v>
      </c>
      <c r="I15" s="161">
        <f t="shared" si="12"/>
        <v>39291.49</v>
      </c>
      <c r="J15" s="162">
        <f t="shared" si="13"/>
        <v>13097.170000000006</v>
      </c>
      <c r="K15" s="162">
        <v>39291.49</v>
      </c>
      <c r="L15" s="162"/>
      <c r="M15" s="162"/>
      <c r="N15" s="162"/>
      <c r="O15" s="162"/>
      <c r="P15" s="162"/>
      <c r="Q15" s="162"/>
      <c r="R15" s="161">
        <f t="shared" si="10"/>
        <v>0</v>
      </c>
      <c r="S15" s="161"/>
      <c r="T15" s="161">
        <f t="shared" si="11"/>
        <v>39291.49</v>
      </c>
      <c r="U15" s="162" t="s">
        <v>945</v>
      </c>
      <c r="V15" s="141"/>
      <c r="W15" s="141"/>
      <c r="X15" s="141"/>
      <c r="Y15" s="141"/>
      <c r="Z15" s="141"/>
    </row>
    <row r="16" spans="1:26" s="120" customFormat="1" ht="24.75" customHeight="1" x14ac:dyDescent="0.2">
      <c r="A16" s="159">
        <v>8</v>
      </c>
      <c r="B16" s="159" t="s">
        <v>42</v>
      </c>
      <c r="C16" s="160" t="s">
        <v>43</v>
      </c>
      <c r="D16" s="159" t="s">
        <v>11</v>
      </c>
      <c r="E16" s="159" t="s">
        <v>885</v>
      </c>
      <c r="F16" s="163" t="s">
        <v>914</v>
      </c>
      <c r="G16" s="163">
        <v>75</v>
      </c>
      <c r="H16" s="164">
        <f>+I16+J16</f>
        <v>188868.01333333334</v>
      </c>
      <c r="I16" s="161">
        <v>141651.01</v>
      </c>
      <c r="J16" s="164">
        <f>+I16/3</f>
        <v>47217.003333333334</v>
      </c>
      <c r="K16" s="164">
        <v>141651.01</v>
      </c>
      <c r="L16" s="164"/>
      <c r="M16" s="164"/>
      <c r="N16" s="164"/>
      <c r="O16" s="164"/>
      <c r="P16" s="164"/>
      <c r="Q16" s="164"/>
      <c r="R16" s="161">
        <f t="shared" si="10"/>
        <v>0</v>
      </c>
      <c r="S16" s="161"/>
      <c r="T16" s="161">
        <f t="shared" si="11"/>
        <v>141651.01</v>
      </c>
      <c r="U16" s="162" t="s">
        <v>945</v>
      </c>
      <c r="V16" s="141"/>
      <c r="W16" s="141"/>
      <c r="X16" s="141"/>
      <c r="Y16" s="141"/>
      <c r="Z16" s="141"/>
    </row>
    <row r="17" spans="1:26" s="97" customFormat="1" ht="26.25" customHeight="1" x14ac:dyDescent="0.2">
      <c r="A17" s="159">
        <v>9</v>
      </c>
      <c r="B17" s="159" t="s">
        <v>886</v>
      </c>
      <c r="C17" s="160" t="s">
        <v>888</v>
      </c>
      <c r="D17" s="159" t="s">
        <v>11</v>
      </c>
      <c r="E17" s="159" t="s">
        <v>885</v>
      </c>
      <c r="F17" s="163" t="s">
        <v>914</v>
      </c>
      <c r="G17" s="163">
        <v>75</v>
      </c>
      <c r="H17" s="164">
        <v>149715.83000000002</v>
      </c>
      <c r="I17" s="161">
        <v>112286.5</v>
      </c>
      <c r="J17" s="164">
        <f>+I17/3</f>
        <v>37428.833333333336</v>
      </c>
      <c r="K17" s="164">
        <v>112286.5</v>
      </c>
      <c r="L17" s="164"/>
      <c r="M17" s="164"/>
      <c r="N17" s="164"/>
      <c r="O17" s="164"/>
      <c r="P17" s="164"/>
      <c r="Q17" s="164"/>
      <c r="R17" s="161">
        <f t="shared" si="10"/>
        <v>0</v>
      </c>
      <c r="S17" s="161"/>
      <c r="T17" s="161">
        <f t="shared" si="11"/>
        <v>112286.5</v>
      </c>
      <c r="U17" s="162" t="s">
        <v>945</v>
      </c>
      <c r="V17" s="140"/>
      <c r="W17" s="140"/>
      <c r="X17" s="140"/>
      <c r="Y17" s="140"/>
      <c r="Z17" s="140"/>
    </row>
    <row r="18" spans="1:26" s="97" customFormat="1" ht="26.25" customHeight="1" x14ac:dyDescent="0.2">
      <c r="A18" s="159">
        <v>10</v>
      </c>
      <c r="B18" s="159" t="s">
        <v>887</v>
      </c>
      <c r="C18" s="160" t="s">
        <v>889</v>
      </c>
      <c r="D18" s="159" t="s">
        <v>11</v>
      </c>
      <c r="E18" s="159" t="s">
        <v>885</v>
      </c>
      <c r="F18" s="163" t="s">
        <v>914</v>
      </c>
      <c r="G18" s="163">
        <v>75</v>
      </c>
      <c r="H18" s="164">
        <v>920.3</v>
      </c>
      <c r="I18" s="161">
        <f t="shared" si="12"/>
        <v>690.22</v>
      </c>
      <c r="J18" s="164">
        <f>+H18-I18</f>
        <v>230.07999999999993</v>
      </c>
      <c r="K18" s="164">
        <v>690.22</v>
      </c>
      <c r="L18" s="164"/>
      <c r="M18" s="164"/>
      <c r="N18" s="164"/>
      <c r="O18" s="164"/>
      <c r="P18" s="164"/>
      <c r="Q18" s="164"/>
      <c r="R18" s="161">
        <f t="shared" si="10"/>
        <v>0</v>
      </c>
      <c r="S18" s="161"/>
      <c r="T18" s="161">
        <f t="shared" si="11"/>
        <v>690.22</v>
      </c>
      <c r="U18" s="162" t="s">
        <v>945</v>
      </c>
      <c r="V18" s="140"/>
      <c r="W18" s="140"/>
      <c r="X18" s="140"/>
      <c r="Y18" s="140"/>
      <c r="Z18" s="140"/>
    </row>
    <row r="19" spans="1:26" s="97" customFormat="1" ht="26.25" customHeight="1" x14ac:dyDescent="0.2">
      <c r="A19" s="118">
        <v>11</v>
      </c>
      <c r="B19" s="118" t="s">
        <v>895</v>
      </c>
      <c r="C19" s="121" t="s">
        <v>22</v>
      </c>
      <c r="D19" s="118" t="s">
        <v>11</v>
      </c>
      <c r="E19" s="118" t="s">
        <v>956</v>
      </c>
      <c r="F19" s="118" t="s">
        <v>914</v>
      </c>
      <c r="G19" s="118">
        <v>75</v>
      </c>
      <c r="H19" s="119">
        <f>+I19+J19</f>
        <v>975636.2666666666</v>
      </c>
      <c r="I19" s="116">
        <f>+K19+N19+O19</f>
        <v>731727.2</v>
      </c>
      <c r="J19" s="119">
        <f>+I19/3</f>
        <v>243909.06666666665</v>
      </c>
      <c r="K19" s="119">
        <v>506727.2</v>
      </c>
      <c r="L19" s="119">
        <v>0</v>
      </c>
      <c r="M19" s="119">
        <v>0</v>
      </c>
      <c r="N19" s="119">
        <f>0.75*P19</f>
        <v>225000</v>
      </c>
      <c r="O19" s="119">
        <f>0.75*Q19</f>
        <v>0</v>
      </c>
      <c r="P19" s="119">
        <v>300000</v>
      </c>
      <c r="Q19" s="119"/>
      <c r="R19" s="116">
        <f t="shared" si="10"/>
        <v>0</v>
      </c>
      <c r="S19" s="116"/>
      <c r="T19" s="116">
        <f t="shared" si="11"/>
        <v>731727.2</v>
      </c>
      <c r="U19" s="117"/>
      <c r="V19" s="140"/>
      <c r="W19" s="140"/>
      <c r="X19" s="140"/>
      <c r="Y19" s="140"/>
      <c r="Z19" s="140"/>
    </row>
    <row r="20" spans="1:26" s="120" customFormat="1" ht="26.25" customHeight="1" x14ac:dyDescent="0.2">
      <c r="A20" s="118">
        <v>12</v>
      </c>
      <c r="B20" s="122" t="s">
        <v>911</v>
      </c>
      <c r="C20" s="121" t="s">
        <v>31</v>
      </c>
      <c r="D20" s="122" t="s">
        <v>11</v>
      </c>
      <c r="E20" s="122" t="s">
        <v>904</v>
      </c>
      <c r="F20" s="122" t="s">
        <v>905</v>
      </c>
      <c r="G20" s="118">
        <v>75</v>
      </c>
      <c r="H20" s="123">
        <f>+I20+J20</f>
        <v>327865.6933333333</v>
      </c>
      <c r="I20" s="116">
        <v>245899.27</v>
      </c>
      <c r="J20" s="123">
        <f>+I20/3</f>
        <v>81966.423333333325</v>
      </c>
      <c r="K20" s="123">
        <v>177499.27</v>
      </c>
      <c r="L20" s="119"/>
      <c r="M20" s="119">
        <v>0</v>
      </c>
      <c r="N20" s="119">
        <f>0.75*P20</f>
        <v>57150</v>
      </c>
      <c r="O20" s="119">
        <f>0.75*Q20</f>
        <v>11250</v>
      </c>
      <c r="P20" s="119">
        <v>76200</v>
      </c>
      <c r="Q20" s="119">
        <v>15000</v>
      </c>
      <c r="R20" s="116">
        <f t="shared" si="10"/>
        <v>0</v>
      </c>
      <c r="S20" s="116"/>
      <c r="T20" s="116">
        <f t="shared" si="11"/>
        <v>245899.27</v>
      </c>
      <c r="U20" s="117"/>
      <c r="V20" s="141"/>
      <c r="W20" s="141"/>
      <c r="X20" s="141"/>
      <c r="Y20" s="141"/>
      <c r="Z20" s="141"/>
    </row>
    <row r="21" spans="1:26" s="120" customFormat="1" ht="26.25" customHeight="1" x14ac:dyDescent="0.2">
      <c r="A21" s="118">
        <v>13</v>
      </c>
      <c r="B21" s="122" t="s">
        <v>912</v>
      </c>
      <c r="C21" s="121" t="s">
        <v>906</v>
      </c>
      <c r="D21" s="122" t="s">
        <v>11</v>
      </c>
      <c r="E21" s="122" t="s">
        <v>904</v>
      </c>
      <c r="F21" s="118" t="s">
        <v>914</v>
      </c>
      <c r="G21" s="118">
        <v>75</v>
      </c>
      <c r="H21" s="119">
        <f t="shared" ref="H21:H22" si="14">+I21+J21</f>
        <v>936564.29333333333</v>
      </c>
      <c r="I21" s="116">
        <f t="shared" ref="I21:I22" si="15">+K21+N21+O21</f>
        <v>702423.22</v>
      </c>
      <c r="J21" s="119">
        <f t="shared" ref="J21:J22" si="16">+I21/3</f>
        <v>234141.07333333333</v>
      </c>
      <c r="K21" s="123">
        <v>462423.22</v>
      </c>
      <c r="L21" s="123"/>
      <c r="M21" s="123"/>
      <c r="N21" s="119">
        <f t="shared" ref="N21:N22" si="17">0.75*P21</f>
        <v>240000</v>
      </c>
      <c r="O21" s="119">
        <f t="shared" ref="O21:O22" si="18">0.75*Q21</f>
        <v>0</v>
      </c>
      <c r="P21" s="123">
        <v>320000</v>
      </c>
      <c r="Q21" s="123"/>
      <c r="R21" s="116">
        <f t="shared" si="10"/>
        <v>0</v>
      </c>
      <c r="S21" s="116"/>
      <c r="T21" s="116">
        <f t="shared" si="11"/>
        <v>702423.22</v>
      </c>
      <c r="U21" s="117">
        <f>0.75*R21</f>
        <v>0</v>
      </c>
      <c r="V21" s="141"/>
      <c r="W21" s="141"/>
      <c r="X21" s="141"/>
      <c r="Y21" s="141"/>
      <c r="Z21" s="141"/>
    </row>
    <row r="22" spans="1:26" s="120" customFormat="1" ht="26.25" customHeight="1" x14ac:dyDescent="0.2">
      <c r="A22" s="118">
        <v>14</v>
      </c>
      <c r="B22" s="122" t="s">
        <v>913</v>
      </c>
      <c r="C22" s="121" t="s">
        <v>40</v>
      </c>
      <c r="D22" s="122" t="s">
        <v>11</v>
      </c>
      <c r="E22" s="122" t="s">
        <v>904</v>
      </c>
      <c r="F22" s="118" t="s">
        <v>905</v>
      </c>
      <c r="G22" s="136">
        <v>75</v>
      </c>
      <c r="H22" s="119">
        <f t="shared" si="14"/>
        <v>277702.25666666665</v>
      </c>
      <c r="I22" s="116">
        <f t="shared" si="15"/>
        <v>208276.6925</v>
      </c>
      <c r="J22" s="119">
        <f t="shared" si="16"/>
        <v>69425.564166666663</v>
      </c>
      <c r="K22" s="123">
        <v>155813.24</v>
      </c>
      <c r="L22" s="123"/>
      <c r="M22" s="123">
        <v>0</v>
      </c>
      <c r="N22" s="119">
        <f t="shared" si="17"/>
        <v>45000</v>
      </c>
      <c r="O22" s="119">
        <f t="shared" si="18"/>
        <v>7463.4525000000003</v>
      </c>
      <c r="P22" s="123">
        <v>60000</v>
      </c>
      <c r="Q22" s="123">
        <v>9951.27</v>
      </c>
      <c r="R22" s="116">
        <f t="shared" si="10"/>
        <v>0</v>
      </c>
      <c r="S22" s="116"/>
      <c r="T22" s="116">
        <f t="shared" si="11"/>
        <v>208276.6925</v>
      </c>
      <c r="U22" s="117"/>
      <c r="V22" s="141"/>
      <c r="W22" s="141"/>
      <c r="X22" s="141"/>
      <c r="Y22" s="141"/>
      <c r="Z22" s="141"/>
    </row>
    <row r="23" spans="1:26" s="120" customFormat="1" ht="24" hidden="1" x14ac:dyDescent="0.2">
      <c r="A23" s="118">
        <v>11</v>
      </c>
      <c r="B23" s="122" t="s">
        <v>941</v>
      </c>
      <c r="C23" s="121" t="s">
        <v>942</v>
      </c>
      <c r="D23" s="122" t="s">
        <v>11</v>
      </c>
      <c r="E23" s="122" t="s">
        <v>943</v>
      </c>
      <c r="F23" s="118" t="s">
        <v>914</v>
      </c>
      <c r="G23" s="136">
        <v>75</v>
      </c>
      <c r="H23" s="123">
        <v>0</v>
      </c>
      <c r="I23" s="116">
        <v>0</v>
      </c>
      <c r="J23" s="123">
        <f>H23-I23</f>
        <v>0</v>
      </c>
      <c r="K23" s="123">
        <v>0</v>
      </c>
      <c r="L23" s="123"/>
      <c r="M23" s="123"/>
      <c r="N23" s="123"/>
      <c r="O23" s="123"/>
      <c r="P23" s="123"/>
      <c r="Q23" s="123"/>
      <c r="R23" s="116">
        <f>+I23-K23-L23</f>
        <v>0</v>
      </c>
      <c r="S23" s="116"/>
      <c r="T23" s="116">
        <f>+K23+L23</f>
        <v>0</v>
      </c>
      <c r="U23" s="123"/>
      <c r="V23" s="141"/>
      <c r="W23" s="141"/>
      <c r="X23" s="141"/>
      <c r="Y23" s="141"/>
      <c r="Z23" s="141"/>
    </row>
    <row r="24" spans="1:26" s="92" customFormat="1" ht="26.25" customHeight="1" x14ac:dyDescent="0.2">
      <c r="A24" s="82"/>
      <c r="B24" s="82" t="s">
        <v>45</v>
      </c>
      <c r="C24" s="107" t="s">
        <v>46</v>
      </c>
      <c r="D24" s="82" t="s">
        <v>8</v>
      </c>
      <c r="E24" s="82"/>
      <c r="F24" s="82"/>
      <c r="G24" s="82">
        <v>75</v>
      </c>
      <c r="H24" s="91">
        <f t="shared" ref="H24:R24" si="19">+H25</f>
        <v>5941.28</v>
      </c>
      <c r="I24" s="91">
        <f t="shared" si="19"/>
        <v>4455.96</v>
      </c>
      <c r="J24" s="91">
        <f t="shared" si="19"/>
        <v>1485.32</v>
      </c>
      <c r="K24" s="91">
        <f t="shared" si="19"/>
        <v>4455.96</v>
      </c>
      <c r="L24" s="91">
        <f t="shared" si="19"/>
        <v>0</v>
      </c>
      <c r="M24" s="91">
        <f t="shared" si="19"/>
        <v>0</v>
      </c>
      <c r="N24" s="91">
        <f t="shared" si="19"/>
        <v>0</v>
      </c>
      <c r="O24" s="91">
        <f t="shared" si="19"/>
        <v>0</v>
      </c>
      <c r="P24" s="91">
        <f t="shared" si="19"/>
        <v>0</v>
      </c>
      <c r="Q24" s="91">
        <f t="shared" si="19"/>
        <v>0</v>
      </c>
      <c r="R24" s="91">
        <f t="shared" si="19"/>
        <v>0</v>
      </c>
      <c r="S24" s="91"/>
      <c r="T24" s="91">
        <f>+K24+L24</f>
        <v>4455.96</v>
      </c>
      <c r="U24" s="91"/>
      <c r="V24" s="177"/>
      <c r="W24" s="177"/>
      <c r="X24" s="177"/>
      <c r="Y24" s="177"/>
      <c r="Z24" s="177"/>
    </row>
    <row r="25" spans="1:26" s="97" customFormat="1" ht="26.25" customHeight="1" x14ac:dyDescent="0.2">
      <c r="A25" s="159">
        <v>15</v>
      </c>
      <c r="B25" s="159" t="s">
        <v>47</v>
      </c>
      <c r="C25" s="160" t="s">
        <v>48</v>
      </c>
      <c r="D25" s="159" t="s">
        <v>11</v>
      </c>
      <c r="E25" s="159" t="s">
        <v>854</v>
      </c>
      <c r="F25" s="159" t="s">
        <v>914</v>
      </c>
      <c r="G25" s="159">
        <v>75</v>
      </c>
      <c r="H25" s="167">
        <f>+I25+J25</f>
        <v>5941.28</v>
      </c>
      <c r="I25" s="161">
        <v>4455.96</v>
      </c>
      <c r="J25" s="161">
        <f>+I25/3</f>
        <v>1485.32</v>
      </c>
      <c r="K25" s="161">
        <v>4455.96</v>
      </c>
      <c r="L25" s="161"/>
      <c r="M25" s="161"/>
      <c r="N25" s="161"/>
      <c r="O25" s="161"/>
      <c r="P25" s="161"/>
      <c r="Q25" s="161"/>
      <c r="R25" s="161">
        <f>+I25-T25</f>
        <v>0</v>
      </c>
      <c r="S25" s="161"/>
      <c r="T25" s="161">
        <f>+K25+L25+M25+N25+O25</f>
        <v>4455.96</v>
      </c>
      <c r="U25" s="168" t="s">
        <v>945</v>
      </c>
      <c r="V25" s="140"/>
      <c r="W25" s="140"/>
      <c r="X25" s="140"/>
      <c r="Y25" s="140"/>
      <c r="Z25" s="140"/>
    </row>
    <row r="26" spans="1:26" s="92" customFormat="1" ht="26.25" customHeight="1" x14ac:dyDescent="0.2">
      <c r="A26" s="82"/>
      <c r="B26" s="82" t="s">
        <v>53</v>
      </c>
      <c r="C26" s="107" t="s">
        <v>54</v>
      </c>
      <c r="D26" s="82" t="s">
        <v>8</v>
      </c>
      <c r="E26" s="82"/>
      <c r="F26" s="82"/>
      <c r="G26" s="82">
        <v>75</v>
      </c>
      <c r="H26" s="91">
        <f t="shared" ref="H26:U26" si="20">SUM(H27:H28)</f>
        <v>796529.24666666659</v>
      </c>
      <c r="I26" s="91">
        <f t="shared" si="20"/>
        <v>597396.92999999993</v>
      </c>
      <c r="J26" s="91">
        <f t="shared" si="20"/>
        <v>199132.31666666665</v>
      </c>
      <c r="K26" s="91">
        <f t="shared" si="20"/>
        <v>559896.93000000005</v>
      </c>
      <c r="L26" s="91">
        <f t="shared" si="20"/>
        <v>0</v>
      </c>
      <c r="M26" s="91">
        <f t="shared" si="20"/>
        <v>0</v>
      </c>
      <c r="N26" s="91">
        <f t="shared" si="20"/>
        <v>37500</v>
      </c>
      <c r="O26" s="91">
        <f t="shared" si="20"/>
        <v>0</v>
      </c>
      <c r="P26" s="91">
        <f t="shared" si="20"/>
        <v>50000</v>
      </c>
      <c r="Q26" s="91">
        <f t="shared" si="20"/>
        <v>0</v>
      </c>
      <c r="R26" s="91">
        <f t="shared" si="20"/>
        <v>0</v>
      </c>
      <c r="S26" s="91"/>
      <c r="T26" s="91">
        <f>+K26+L26</f>
        <v>559896.93000000005</v>
      </c>
      <c r="U26" s="91">
        <f t="shared" si="20"/>
        <v>0</v>
      </c>
      <c r="V26" s="177"/>
      <c r="W26" s="177"/>
      <c r="X26" s="177"/>
      <c r="Y26" s="177"/>
      <c r="Z26" s="177"/>
    </row>
    <row r="27" spans="1:26" s="97" customFormat="1" ht="26.25" customHeight="1" x14ac:dyDescent="0.2">
      <c r="A27" s="159">
        <v>16</v>
      </c>
      <c r="B27" s="159" t="s">
        <v>55</v>
      </c>
      <c r="C27" s="160" t="s">
        <v>56</v>
      </c>
      <c r="D27" s="159" t="s">
        <v>11</v>
      </c>
      <c r="E27" s="159" t="s">
        <v>885</v>
      </c>
      <c r="F27" s="159" t="s">
        <v>914</v>
      </c>
      <c r="G27" s="159">
        <v>75</v>
      </c>
      <c r="H27" s="161">
        <v>703630.46</v>
      </c>
      <c r="I27" s="161">
        <f t="shared" ref="I27:I39" si="21">ROUNDDOWN(H27*0.75,2)</f>
        <v>527722.84</v>
      </c>
      <c r="J27" s="161">
        <f>+H27-I27</f>
        <v>175907.62</v>
      </c>
      <c r="K27" s="161">
        <f>677331.42-149608.58</f>
        <v>527722.84000000008</v>
      </c>
      <c r="L27" s="161"/>
      <c r="M27" s="161"/>
      <c r="N27" s="161"/>
      <c r="O27" s="161"/>
      <c r="P27" s="161"/>
      <c r="Q27" s="161"/>
      <c r="R27" s="161">
        <f>+I27-T27</f>
        <v>0</v>
      </c>
      <c r="S27" s="161"/>
      <c r="T27" s="161">
        <f>+K27+L27+M27+N27+O27</f>
        <v>527722.84000000008</v>
      </c>
      <c r="U27" s="162" t="s">
        <v>945</v>
      </c>
      <c r="V27" s="140"/>
      <c r="W27" s="140"/>
      <c r="X27" s="140"/>
      <c r="Y27" s="140"/>
      <c r="Z27" s="140"/>
    </row>
    <row r="28" spans="1:26" s="120" customFormat="1" ht="26.25" customHeight="1" x14ac:dyDescent="0.2">
      <c r="A28" s="118">
        <v>17</v>
      </c>
      <c r="B28" s="122" t="s">
        <v>915</v>
      </c>
      <c r="C28" s="121" t="s">
        <v>907</v>
      </c>
      <c r="D28" s="122" t="s">
        <v>11</v>
      </c>
      <c r="E28" s="122" t="s">
        <v>904</v>
      </c>
      <c r="F28" s="118" t="s">
        <v>914</v>
      </c>
      <c r="G28" s="118">
        <v>75</v>
      </c>
      <c r="H28" s="119">
        <f>+I28+J28</f>
        <v>92898.786666666667</v>
      </c>
      <c r="I28" s="116">
        <f>+K28+N28+O28</f>
        <v>69674.09</v>
      </c>
      <c r="J28" s="119">
        <f>+I28/3</f>
        <v>23224.696666666667</v>
      </c>
      <c r="K28" s="119">
        <v>32174.09</v>
      </c>
      <c r="L28" s="119"/>
      <c r="M28" s="119"/>
      <c r="N28" s="119">
        <f t="shared" ref="N28:O28" si="22">0.75*P28</f>
        <v>37500</v>
      </c>
      <c r="O28" s="119">
        <f t="shared" si="22"/>
        <v>0</v>
      </c>
      <c r="P28" s="119">
        <v>50000</v>
      </c>
      <c r="Q28" s="119"/>
      <c r="R28" s="116">
        <f>+I28-T28</f>
        <v>0</v>
      </c>
      <c r="S28" s="116"/>
      <c r="T28" s="116">
        <f>+K28+L28+M28+N28+O28</f>
        <v>69674.09</v>
      </c>
      <c r="U28" s="117"/>
      <c r="V28" s="141"/>
      <c r="W28" s="141"/>
      <c r="X28" s="141"/>
      <c r="Y28" s="141"/>
      <c r="Z28" s="141"/>
    </row>
    <row r="29" spans="1:26" s="92" customFormat="1" ht="36" x14ac:dyDescent="0.2">
      <c r="A29" s="83"/>
      <c r="B29" s="83" t="s">
        <v>66</v>
      </c>
      <c r="C29" s="108" t="s">
        <v>67</v>
      </c>
      <c r="D29" s="83" t="s">
        <v>8</v>
      </c>
      <c r="E29" s="83"/>
      <c r="F29" s="83"/>
      <c r="G29" s="83">
        <v>75</v>
      </c>
      <c r="H29" s="94">
        <f>SUM(H30:H34)</f>
        <v>727414.8633333334</v>
      </c>
      <c r="I29" s="94">
        <f t="shared" ref="I29:U29" si="23">SUM(I30:I34)</f>
        <v>545561.14750000008</v>
      </c>
      <c r="J29" s="94">
        <f t="shared" si="23"/>
        <v>181853.71583333335</v>
      </c>
      <c r="K29" s="94">
        <f t="shared" si="23"/>
        <v>417996.64</v>
      </c>
      <c r="L29" s="94">
        <f t="shared" si="23"/>
        <v>0</v>
      </c>
      <c r="M29" s="94">
        <f t="shared" si="23"/>
        <v>0</v>
      </c>
      <c r="N29" s="94">
        <f t="shared" si="23"/>
        <v>125564.505</v>
      </c>
      <c r="O29" s="94">
        <f t="shared" si="23"/>
        <v>2000.0025000000001</v>
      </c>
      <c r="P29" s="94">
        <f t="shared" ref="P29" si="24">SUM(P30:P34)</f>
        <v>167419.34</v>
      </c>
      <c r="Q29" s="94">
        <f t="shared" ref="Q29" si="25">SUM(Q30:Q34)</f>
        <v>2666.67</v>
      </c>
      <c r="R29" s="94">
        <f t="shared" si="23"/>
        <v>0</v>
      </c>
      <c r="S29" s="94"/>
      <c r="T29" s="94">
        <f>SUM(T30:T34)</f>
        <v>545561.14750000008</v>
      </c>
      <c r="U29" s="94">
        <f t="shared" si="23"/>
        <v>0</v>
      </c>
      <c r="V29" s="177"/>
      <c r="W29" s="177"/>
      <c r="X29" s="177"/>
      <c r="Y29" s="177"/>
      <c r="Z29" s="177"/>
    </row>
    <row r="30" spans="1:26" s="97" customFormat="1" ht="26.25" customHeight="1" x14ac:dyDescent="0.2">
      <c r="A30" s="163">
        <v>18</v>
      </c>
      <c r="B30" s="163" t="s">
        <v>68</v>
      </c>
      <c r="C30" s="166" t="s">
        <v>69</v>
      </c>
      <c r="D30" s="163" t="s">
        <v>11</v>
      </c>
      <c r="E30" s="163" t="s">
        <v>904</v>
      </c>
      <c r="F30" s="163" t="s">
        <v>905</v>
      </c>
      <c r="G30" s="163">
        <v>75</v>
      </c>
      <c r="H30" s="164">
        <f>+I30+J30</f>
        <v>68939.853333333333</v>
      </c>
      <c r="I30" s="161">
        <v>51704.89</v>
      </c>
      <c r="J30" s="167">
        <f>+I30/3</f>
        <v>17234.963333333333</v>
      </c>
      <c r="K30" s="164">
        <v>51704.89</v>
      </c>
      <c r="L30" s="164"/>
      <c r="M30" s="164"/>
      <c r="N30" s="164"/>
      <c r="O30" s="164"/>
      <c r="P30" s="164"/>
      <c r="Q30" s="164"/>
      <c r="R30" s="161">
        <f>+I30-T30</f>
        <v>0</v>
      </c>
      <c r="S30" s="161"/>
      <c r="T30" s="161">
        <f>+K30+L30+M30+N30+O30</f>
        <v>51704.89</v>
      </c>
      <c r="U30" s="162" t="s">
        <v>945</v>
      </c>
      <c r="V30" s="140"/>
      <c r="W30" s="140"/>
      <c r="X30" s="140"/>
      <c r="Y30" s="140"/>
      <c r="Z30" s="140"/>
    </row>
    <row r="31" spans="1:26" s="120" customFormat="1" ht="48" x14ac:dyDescent="0.2">
      <c r="A31" s="163">
        <v>19</v>
      </c>
      <c r="B31" s="163" t="s">
        <v>71</v>
      </c>
      <c r="C31" s="166" t="s">
        <v>72</v>
      </c>
      <c r="D31" s="163" t="s">
        <v>11</v>
      </c>
      <c r="E31" s="163" t="s">
        <v>922</v>
      </c>
      <c r="F31" s="163" t="s">
        <v>914</v>
      </c>
      <c r="G31" s="163">
        <v>75</v>
      </c>
      <c r="H31" s="164">
        <f>+I31+J31</f>
        <v>154916.09333333335</v>
      </c>
      <c r="I31" s="161">
        <v>116187.07</v>
      </c>
      <c r="J31" s="164">
        <f>+I31/3</f>
        <v>38729.023333333338</v>
      </c>
      <c r="K31" s="164">
        <v>116187.07</v>
      </c>
      <c r="L31" s="164"/>
      <c r="M31" s="164"/>
      <c r="N31" s="164"/>
      <c r="O31" s="164"/>
      <c r="P31" s="164"/>
      <c r="Q31" s="164"/>
      <c r="R31" s="161">
        <f>+I31-T31</f>
        <v>0</v>
      </c>
      <c r="S31" s="161"/>
      <c r="T31" s="161">
        <f>+K31+L31+M31+N31+O31</f>
        <v>116187.07</v>
      </c>
      <c r="U31" s="162" t="s">
        <v>945</v>
      </c>
      <c r="V31" s="141"/>
      <c r="W31" s="141"/>
      <c r="X31" s="141"/>
      <c r="Y31" s="141"/>
      <c r="Z31" s="141"/>
    </row>
    <row r="32" spans="1:26" s="120" customFormat="1" ht="22.5" customHeight="1" x14ac:dyDescent="0.2">
      <c r="A32" s="118">
        <v>20</v>
      </c>
      <c r="B32" s="118" t="s">
        <v>901</v>
      </c>
      <c r="C32" s="121" t="s">
        <v>916</v>
      </c>
      <c r="D32" s="118" t="s">
        <v>11</v>
      </c>
      <c r="E32" s="118" t="s">
        <v>904</v>
      </c>
      <c r="F32" s="118" t="s">
        <v>914</v>
      </c>
      <c r="G32" s="118">
        <v>75</v>
      </c>
      <c r="H32" s="119">
        <f t="shared" ref="H32:H34" si="26">+I32+J32</f>
        <v>292188.93333333335</v>
      </c>
      <c r="I32" s="116">
        <f t="shared" ref="I32:I34" si="27">+K32+N32+O32</f>
        <v>219141.7</v>
      </c>
      <c r="J32" s="119">
        <f t="shared" ref="J32:J34" si="28">+I32/3</f>
        <v>73047.233333333337</v>
      </c>
      <c r="K32" s="119">
        <v>136641.70000000001</v>
      </c>
      <c r="L32" s="119">
        <v>0</v>
      </c>
      <c r="M32" s="119">
        <v>0</v>
      </c>
      <c r="N32" s="119">
        <f t="shared" ref="N32:N34" si="29">0.75*P32</f>
        <v>82500</v>
      </c>
      <c r="O32" s="119">
        <f t="shared" ref="O32:O34" si="30">0.75*Q32</f>
        <v>0</v>
      </c>
      <c r="P32" s="119">
        <v>110000</v>
      </c>
      <c r="Q32" s="119"/>
      <c r="R32" s="116">
        <f>+I32-T32</f>
        <v>0</v>
      </c>
      <c r="S32" s="116"/>
      <c r="T32" s="116">
        <f>+K32+L32+M32+N32+O32</f>
        <v>219141.7</v>
      </c>
      <c r="U32" s="117"/>
      <c r="V32" s="141"/>
      <c r="W32" s="141"/>
      <c r="X32" s="141"/>
      <c r="Y32" s="141"/>
      <c r="Z32" s="141"/>
    </row>
    <row r="33" spans="1:26" s="120" customFormat="1" ht="29.25" customHeight="1" x14ac:dyDescent="0.2">
      <c r="A33" s="118">
        <v>21</v>
      </c>
      <c r="B33" s="118" t="s">
        <v>902</v>
      </c>
      <c r="C33" s="121" t="s">
        <v>903</v>
      </c>
      <c r="D33" s="118" t="s">
        <v>11</v>
      </c>
      <c r="E33" s="118" t="s">
        <v>956</v>
      </c>
      <c r="F33" s="118" t="s">
        <v>914</v>
      </c>
      <c r="G33" s="118">
        <v>75</v>
      </c>
      <c r="H33" s="119">
        <f t="shared" si="26"/>
        <v>177749.68000000002</v>
      </c>
      <c r="I33" s="116">
        <f t="shared" si="27"/>
        <v>133312.26</v>
      </c>
      <c r="J33" s="119">
        <f t="shared" si="28"/>
        <v>44437.420000000006</v>
      </c>
      <c r="K33" s="119">
        <v>110812.26</v>
      </c>
      <c r="L33" s="119"/>
      <c r="M33" s="119"/>
      <c r="N33" s="119">
        <f t="shared" si="29"/>
        <v>22500</v>
      </c>
      <c r="O33" s="119">
        <f t="shared" si="30"/>
        <v>0</v>
      </c>
      <c r="P33" s="119">
        <v>30000</v>
      </c>
      <c r="Q33" s="119"/>
      <c r="R33" s="116">
        <f>+I33-T33</f>
        <v>0</v>
      </c>
      <c r="S33" s="116"/>
      <c r="T33" s="116">
        <f>+K33+L33+M33+N33+O33</f>
        <v>133312.26</v>
      </c>
      <c r="U33" s="117"/>
      <c r="V33" s="141"/>
      <c r="W33" s="141"/>
      <c r="X33" s="141"/>
      <c r="Y33" s="141"/>
      <c r="Z33" s="141"/>
    </row>
    <row r="34" spans="1:26" s="120" customFormat="1" ht="29.25" customHeight="1" x14ac:dyDescent="0.2">
      <c r="A34" s="118">
        <v>22</v>
      </c>
      <c r="B34" s="118" t="s">
        <v>948</v>
      </c>
      <c r="C34" s="121" t="s">
        <v>69</v>
      </c>
      <c r="D34" s="118" t="s">
        <v>11</v>
      </c>
      <c r="E34" s="118" t="s">
        <v>904</v>
      </c>
      <c r="F34" s="118" t="s">
        <v>914</v>
      </c>
      <c r="G34" s="118">
        <v>75</v>
      </c>
      <c r="H34" s="119">
        <f t="shared" si="26"/>
        <v>33620.303333333337</v>
      </c>
      <c r="I34" s="116">
        <f t="shared" si="27"/>
        <v>25215.227500000001</v>
      </c>
      <c r="J34" s="119">
        <f t="shared" si="28"/>
        <v>8405.0758333333342</v>
      </c>
      <c r="K34" s="119">
        <v>2650.72</v>
      </c>
      <c r="L34" s="119"/>
      <c r="M34" s="119">
        <v>0</v>
      </c>
      <c r="N34" s="119">
        <f t="shared" si="29"/>
        <v>20564.505000000001</v>
      </c>
      <c r="O34" s="119">
        <f t="shared" si="30"/>
        <v>2000.0025000000001</v>
      </c>
      <c r="P34" s="119">
        <v>27419.34</v>
      </c>
      <c r="Q34" s="119">
        <v>2666.67</v>
      </c>
      <c r="R34" s="116">
        <f>+I34-T34</f>
        <v>0</v>
      </c>
      <c r="S34" s="116"/>
      <c r="T34" s="116">
        <f>+K34+L34+M34+N34+O34</f>
        <v>25215.227500000001</v>
      </c>
      <c r="U34" s="117"/>
      <c r="V34" s="141"/>
      <c r="W34" s="141"/>
      <c r="X34" s="141"/>
      <c r="Y34" s="141"/>
      <c r="Z34" s="141"/>
    </row>
    <row r="35" spans="1:26" s="92" customFormat="1" ht="48" x14ac:dyDescent="0.2">
      <c r="A35" s="83"/>
      <c r="B35" s="83" t="s">
        <v>75</v>
      </c>
      <c r="C35" s="108" t="s">
        <v>76</v>
      </c>
      <c r="D35" s="83" t="s">
        <v>8</v>
      </c>
      <c r="E35" s="83"/>
      <c r="F35" s="83"/>
      <c r="G35" s="83">
        <v>75</v>
      </c>
      <c r="H35" s="94">
        <f t="shared" ref="H35:U35" si="31">SUM(H36:H37)</f>
        <v>278475.45666666667</v>
      </c>
      <c r="I35" s="94">
        <f t="shared" si="31"/>
        <v>208856.59000000003</v>
      </c>
      <c r="J35" s="94">
        <f t="shared" si="31"/>
        <v>69618.866666666669</v>
      </c>
      <c r="K35" s="94">
        <f t="shared" si="31"/>
        <v>208856.59000000003</v>
      </c>
      <c r="L35" s="94">
        <f t="shared" si="31"/>
        <v>0</v>
      </c>
      <c r="M35" s="94">
        <f t="shared" si="31"/>
        <v>0</v>
      </c>
      <c r="N35" s="94">
        <f t="shared" si="31"/>
        <v>0</v>
      </c>
      <c r="O35" s="94">
        <f t="shared" si="31"/>
        <v>0</v>
      </c>
      <c r="P35" s="94">
        <f t="shared" si="31"/>
        <v>0</v>
      </c>
      <c r="Q35" s="94">
        <f t="shared" si="31"/>
        <v>0</v>
      </c>
      <c r="R35" s="94">
        <f t="shared" si="31"/>
        <v>0</v>
      </c>
      <c r="S35" s="94"/>
      <c r="T35" s="94">
        <f>+K35+L35</f>
        <v>208856.59000000003</v>
      </c>
      <c r="U35" s="94">
        <f t="shared" si="31"/>
        <v>0</v>
      </c>
      <c r="V35" s="177"/>
      <c r="W35" s="177"/>
      <c r="X35" s="177"/>
      <c r="Y35" s="177"/>
      <c r="Z35" s="177"/>
    </row>
    <row r="36" spans="1:26" s="97" customFormat="1" ht="26.25" customHeight="1" x14ac:dyDescent="0.2">
      <c r="A36" s="163">
        <v>23</v>
      </c>
      <c r="B36" s="163" t="s">
        <v>77</v>
      </c>
      <c r="C36" s="166" t="s">
        <v>78</v>
      </c>
      <c r="D36" s="163" t="s">
        <v>11</v>
      </c>
      <c r="E36" s="163" t="s">
        <v>885</v>
      </c>
      <c r="F36" s="163" t="s">
        <v>914</v>
      </c>
      <c r="G36" s="163">
        <v>75</v>
      </c>
      <c r="H36" s="164">
        <v>88113.23</v>
      </c>
      <c r="I36" s="161">
        <f t="shared" si="21"/>
        <v>66084.92</v>
      </c>
      <c r="J36" s="164">
        <f>H36-I36</f>
        <v>22028.309999999998</v>
      </c>
      <c r="K36" s="164">
        <v>66084.92</v>
      </c>
      <c r="L36" s="164"/>
      <c r="M36" s="164"/>
      <c r="N36" s="164"/>
      <c r="O36" s="164"/>
      <c r="P36" s="164"/>
      <c r="Q36" s="164"/>
      <c r="R36" s="161">
        <f>+I36-T36</f>
        <v>0</v>
      </c>
      <c r="S36" s="161"/>
      <c r="T36" s="161">
        <f>+K36+L36+M36+N36+O36</f>
        <v>66084.92</v>
      </c>
      <c r="U36" s="162" t="s">
        <v>945</v>
      </c>
      <c r="V36" s="140"/>
      <c r="W36" s="140"/>
      <c r="X36" s="140"/>
      <c r="Y36" s="140"/>
      <c r="Z36" s="140"/>
    </row>
    <row r="37" spans="1:26" s="97" customFormat="1" ht="26.25" customHeight="1" x14ac:dyDescent="0.2">
      <c r="A37" s="163">
        <v>24</v>
      </c>
      <c r="B37" s="165" t="s">
        <v>927</v>
      </c>
      <c r="C37" s="166" t="s">
        <v>908</v>
      </c>
      <c r="D37" s="165" t="s">
        <v>11</v>
      </c>
      <c r="E37" s="165" t="s">
        <v>904</v>
      </c>
      <c r="F37" s="163" t="s">
        <v>914</v>
      </c>
      <c r="G37" s="163">
        <v>75</v>
      </c>
      <c r="H37" s="167">
        <f>+I37+J37</f>
        <v>190362.22666666668</v>
      </c>
      <c r="I37" s="161">
        <v>142771.67000000001</v>
      </c>
      <c r="J37" s="167">
        <f>+I37/3</f>
        <v>47590.556666666671</v>
      </c>
      <c r="K37" s="164">
        <f>114665.1+28106.57</f>
        <v>142771.67000000001</v>
      </c>
      <c r="L37" s="164">
        <v>0</v>
      </c>
      <c r="M37" s="164"/>
      <c r="N37" s="164"/>
      <c r="O37" s="164"/>
      <c r="P37" s="164"/>
      <c r="Q37" s="164"/>
      <c r="R37" s="161">
        <f>+I37-T37</f>
        <v>0</v>
      </c>
      <c r="S37" s="161"/>
      <c r="T37" s="161">
        <f>+K37+L37+M37+N37+O37</f>
        <v>142771.67000000001</v>
      </c>
      <c r="U37" s="162"/>
      <c r="V37" s="140"/>
      <c r="W37" s="140"/>
      <c r="X37" s="140"/>
      <c r="Y37" s="140"/>
      <c r="Z37" s="140"/>
    </row>
    <row r="38" spans="1:26" s="92" customFormat="1" ht="36" x14ac:dyDescent="0.2">
      <c r="A38" s="83"/>
      <c r="B38" s="83" t="s">
        <v>81</v>
      </c>
      <c r="C38" s="108" t="s">
        <v>82</v>
      </c>
      <c r="D38" s="83" t="s">
        <v>8</v>
      </c>
      <c r="E38" s="83"/>
      <c r="F38" s="83"/>
      <c r="G38" s="83">
        <v>75</v>
      </c>
      <c r="H38" s="94">
        <f t="shared" ref="H38:U38" si="32">SUM(H39:H40)</f>
        <v>113216.06333333334</v>
      </c>
      <c r="I38" s="94">
        <f t="shared" si="32"/>
        <v>84912.04250000001</v>
      </c>
      <c r="J38" s="94">
        <f t="shared" si="32"/>
        <v>28304.020833333336</v>
      </c>
      <c r="K38" s="94">
        <f t="shared" si="32"/>
        <v>65837.180000000008</v>
      </c>
      <c r="L38" s="94">
        <f t="shared" si="32"/>
        <v>0</v>
      </c>
      <c r="M38" s="94">
        <f t="shared" si="32"/>
        <v>0</v>
      </c>
      <c r="N38" s="94">
        <f t="shared" si="32"/>
        <v>19074.862500000003</v>
      </c>
      <c r="O38" s="94">
        <f t="shared" si="32"/>
        <v>0</v>
      </c>
      <c r="P38" s="94">
        <f t="shared" si="32"/>
        <v>25433.15</v>
      </c>
      <c r="Q38" s="94">
        <f t="shared" si="32"/>
        <v>0</v>
      </c>
      <c r="R38" s="94">
        <f t="shared" si="32"/>
        <v>0</v>
      </c>
      <c r="S38" s="94"/>
      <c r="T38" s="94">
        <f>+K38+L38</f>
        <v>65837.180000000008</v>
      </c>
      <c r="U38" s="94">
        <f t="shared" si="32"/>
        <v>0</v>
      </c>
      <c r="V38" s="177"/>
      <c r="W38" s="177"/>
      <c r="X38" s="177"/>
      <c r="Y38" s="177"/>
      <c r="Z38" s="177"/>
    </row>
    <row r="39" spans="1:26" s="97" customFormat="1" ht="24" x14ac:dyDescent="0.2">
      <c r="A39" s="163">
        <v>25</v>
      </c>
      <c r="B39" s="163" t="s">
        <v>84</v>
      </c>
      <c r="C39" s="166" t="s">
        <v>85</v>
      </c>
      <c r="D39" s="163" t="s">
        <v>11</v>
      </c>
      <c r="E39" s="163" t="s">
        <v>885</v>
      </c>
      <c r="F39" s="163" t="s">
        <v>905</v>
      </c>
      <c r="G39" s="163">
        <v>75</v>
      </c>
      <c r="H39" s="164">
        <v>55363.98</v>
      </c>
      <c r="I39" s="164">
        <f t="shared" si="21"/>
        <v>41522.980000000003</v>
      </c>
      <c r="J39" s="164">
        <f>+H39-I39</f>
        <v>13841</v>
      </c>
      <c r="K39" s="164">
        <v>41522.980000000003</v>
      </c>
      <c r="L39" s="164"/>
      <c r="M39" s="164"/>
      <c r="N39" s="164"/>
      <c r="O39" s="164"/>
      <c r="P39" s="164"/>
      <c r="Q39" s="164"/>
      <c r="R39" s="161">
        <f>+I39-T39</f>
        <v>0</v>
      </c>
      <c r="S39" s="161"/>
      <c r="T39" s="161">
        <f>+K39+L39+M39+N39+O39</f>
        <v>41522.980000000003</v>
      </c>
      <c r="U39" s="162" t="s">
        <v>945</v>
      </c>
      <c r="V39" s="140"/>
      <c r="W39" s="140"/>
      <c r="X39" s="140"/>
      <c r="Y39" s="140"/>
      <c r="Z39" s="140"/>
    </row>
    <row r="40" spans="1:26" s="97" customFormat="1" ht="26.25" customHeight="1" x14ac:dyDescent="0.2">
      <c r="A40" s="118">
        <v>26</v>
      </c>
      <c r="B40" s="122" t="s">
        <v>928</v>
      </c>
      <c r="C40" s="121" t="s">
        <v>85</v>
      </c>
      <c r="D40" s="122" t="s">
        <v>11</v>
      </c>
      <c r="E40" s="122" t="s">
        <v>904</v>
      </c>
      <c r="F40" s="118" t="s">
        <v>905</v>
      </c>
      <c r="G40" s="118">
        <v>75</v>
      </c>
      <c r="H40" s="119">
        <f>+I40+J40</f>
        <v>57852.083333333336</v>
      </c>
      <c r="I40" s="116">
        <f>+K40+N40+O40</f>
        <v>43389.0625</v>
      </c>
      <c r="J40" s="119">
        <f>+I40/3</f>
        <v>14463.020833333334</v>
      </c>
      <c r="K40" s="119">
        <v>24314.2</v>
      </c>
      <c r="L40" s="119"/>
      <c r="M40" s="119"/>
      <c r="N40" s="119">
        <f t="shared" ref="N40:O40" si="33">0.75*P40</f>
        <v>19074.862500000003</v>
      </c>
      <c r="O40" s="119">
        <f t="shared" si="33"/>
        <v>0</v>
      </c>
      <c r="P40" s="119">
        <v>25433.15</v>
      </c>
      <c r="Q40" s="119">
        <v>0</v>
      </c>
      <c r="R40" s="116">
        <f>+I40-T40</f>
        <v>0</v>
      </c>
      <c r="S40" s="116"/>
      <c r="T40" s="116">
        <f>+K40+L40+M40+N40+O40</f>
        <v>43389.0625</v>
      </c>
      <c r="U40" s="117"/>
      <c r="V40" s="140"/>
      <c r="W40" s="140"/>
      <c r="X40" s="140"/>
      <c r="Y40" s="140"/>
      <c r="Z40" s="140"/>
    </row>
    <row r="41" spans="1:26" ht="26.25" customHeight="1" x14ac:dyDescent="0.2">
      <c r="A41" s="100"/>
      <c r="B41" s="100" t="s">
        <v>102</v>
      </c>
      <c r="C41" s="106" t="s">
        <v>103</v>
      </c>
      <c r="D41" s="100" t="s">
        <v>2</v>
      </c>
      <c r="E41" s="100"/>
      <c r="F41" s="100"/>
      <c r="G41" s="100">
        <v>75</v>
      </c>
      <c r="H41" s="101">
        <f t="shared" ref="H41:R41" si="34">+H42+H63+H48</f>
        <v>10573742.303333333</v>
      </c>
      <c r="I41" s="101">
        <f t="shared" si="34"/>
        <v>7940682.4024999989</v>
      </c>
      <c r="J41" s="101">
        <f t="shared" si="34"/>
        <v>2643435.5908333333</v>
      </c>
      <c r="K41" s="101">
        <f t="shared" si="34"/>
        <v>6492414.8500000006</v>
      </c>
      <c r="L41" s="101">
        <f>+L42+L63+L48</f>
        <v>0</v>
      </c>
      <c r="M41" s="101">
        <f>+M42+M63+M48</f>
        <v>0</v>
      </c>
      <c r="N41" s="101">
        <f>+N42+N63+N48</f>
        <v>1407891.8625</v>
      </c>
      <c r="O41" s="101">
        <f>+O42+O63+O48</f>
        <v>30000</v>
      </c>
      <c r="P41" s="101">
        <f t="shared" ref="P41" si="35">+P42+P63+P48</f>
        <v>1877189.15</v>
      </c>
      <c r="Q41" s="101">
        <f t="shared" ref="Q41" si="36">+Q42+Q63+Q48</f>
        <v>40000</v>
      </c>
      <c r="R41" s="101">
        <f t="shared" si="34"/>
        <v>0</v>
      </c>
      <c r="S41" s="101"/>
      <c r="T41" s="101">
        <f>+K41+L41</f>
        <v>6492414.8500000006</v>
      </c>
      <c r="U41" s="102"/>
    </row>
    <row r="42" spans="1:26" ht="26.25" customHeight="1" x14ac:dyDescent="0.2">
      <c r="A42" s="81"/>
      <c r="B42" s="81" t="s">
        <v>104</v>
      </c>
      <c r="C42" s="105" t="s">
        <v>105</v>
      </c>
      <c r="D42" s="81" t="s">
        <v>5</v>
      </c>
      <c r="E42" s="81"/>
      <c r="F42" s="81"/>
      <c r="G42" s="81">
        <v>75</v>
      </c>
      <c r="H42" s="90">
        <f>+H45+H43</f>
        <v>27513.386666666669</v>
      </c>
      <c r="I42" s="90">
        <f>+I45+I43</f>
        <v>20635.04</v>
      </c>
      <c r="J42" s="90">
        <f>+J45+J43</f>
        <v>6878.3466666666673</v>
      </c>
      <c r="K42" s="90">
        <f>+K45+K43</f>
        <v>19885.04</v>
      </c>
      <c r="L42" s="90">
        <f>+L45+L43</f>
        <v>0</v>
      </c>
      <c r="M42" s="90">
        <f t="shared" ref="M42:O42" si="37">+M45+M43</f>
        <v>0</v>
      </c>
      <c r="N42" s="90">
        <f t="shared" si="37"/>
        <v>750</v>
      </c>
      <c r="O42" s="90">
        <f t="shared" si="37"/>
        <v>0</v>
      </c>
      <c r="P42" s="90">
        <f t="shared" ref="P42" si="38">+P45+P43</f>
        <v>1000</v>
      </c>
      <c r="Q42" s="90">
        <f t="shared" ref="Q42" si="39">+Q45+Q43</f>
        <v>0</v>
      </c>
      <c r="R42" s="90">
        <f>+R45+R43</f>
        <v>0</v>
      </c>
      <c r="S42" s="90"/>
      <c r="T42" s="90">
        <f>+K42+L42</f>
        <v>19885.04</v>
      </c>
      <c r="U42" s="90"/>
    </row>
    <row r="43" spans="1:26" ht="36" x14ac:dyDescent="0.2">
      <c r="A43" s="82"/>
      <c r="B43" s="82" t="s">
        <v>106</v>
      </c>
      <c r="C43" s="107" t="s">
        <v>107</v>
      </c>
      <c r="D43" s="82" t="s">
        <v>8</v>
      </c>
      <c r="E43" s="82"/>
      <c r="F43" s="82"/>
      <c r="G43" s="82">
        <v>75</v>
      </c>
      <c r="H43" s="91">
        <f t="shared" ref="H43:R43" si="40">+H44</f>
        <v>27513.386666666669</v>
      </c>
      <c r="I43" s="91">
        <f t="shared" si="40"/>
        <v>20635.04</v>
      </c>
      <c r="J43" s="91">
        <f t="shared" si="40"/>
        <v>6878.3466666666673</v>
      </c>
      <c r="K43" s="91">
        <f t="shared" si="40"/>
        <v>19885.04</v>
      </c>
      <c r="L43" s="91">
        <f t="shared" si="40"/>
        <v>0</v>
      </c>
      <c r="M43" s="91">
        <f t="shared" si="40"/>
        <v>0</v>
      </c>
      <c r="N43" s="91">
        <f t="shared" si="40"/>
        <v>750</v>
      </c>
      <c r="O43" s="91">
        <f t="shared" si="40"/>
        <v>0</v>
      </c>
      <c r="P43" s="91">
        <f t="shared" si="40"/>
        <v>1000</v>
      </c>
      <c r="Q43" s="91">
        <f t="shared" si="40"/>
        <v>0</v>
      </c>
      <c r="R43" s="91">
        <f t="shared" si="40"/>
        <v>0</v>
      </c>
      <c r="S43" s="91"/>
      <c r="T43" s="91">
        <f>+K43+L43</f>
        <v>19885.04</v>
      </c>
      <c r="U43" s="91"/>
    </row>
    <row r="44" spans="1:26" s="97" customFormat="1" ht="36.75" customHeight="1" x14ac:dyDescent="0.2">
      <c r="A44" s="114">
        <v>27</v>
      </c>
      <c r="B44" s="114" t="s">
        <v>108</v>
      </c>
      <c r="C44" s="121" t="s">
        <v>109</v>
      </c>
      <c r="D44" s="114" t="s">
        <v>11</v>
      </c>
      <c r="E44" s="114" t="s">
        <v>956</v>
      </c>
      <c r="F44" s="114" t="s">
        <v>914</v>
      </c>
      <c r="G44" s="114">
        <v>75</v>
      </c>
      <c r="H44" s="119">
        <f t="shared" ref="H44:H47" si="41">+I44+J44</f>
        <v>27513.386666666669</v>
      </c>
      <c r="I44" s="116">
        <f t="shared" ref="I44:I47" si="42">+K44+N44+O44</f>
        <v>20635.04</v>
      </c>
      <c r="J44" s="119">
        <f t="shared" ref="J44:J47" si="43">+I44/3</f>
        <v>6878.3466666666673</v>
      </c>
      <c r="K44" s="116">
        <v>19885.04</v>
      </c>
      <c r="L44" s="116"/>
      <c r="M44" s="116"/>
      <c r="N44" s="119">
        <f t="shared" ref="N44:N47" si="44">0.75*P44</f>
        <v>750</v>
      </c>
      <c r="O44" s="119">
        <f t="shared" ref="O44:O47" si="45">0.75*Q44</f>
        <v>0</v>
      </c>
      <c r="P44" s="116">
        <v>1000</v>
      </c>
      <c r="Q44" s="116"/>
      <c r="R44" s="116">
        <f>+I44-T44</f>
        <v>0</v>
      </c>
      <c r="S44" s="116"/>
      <c r="T44" s="116">
        <f>+K44+L44+M44+N44+O44</f>
        <v>20635.04</v>
      </c>
      <c r="U44" s="117"/>
      <c r="V44" s="140"/>
      <c r="W44" s="140"/>
      <c r="X44" s="140"/>
      <c r="Y44" s="140"/>
      <c r="Z44" s="140"/>
    </row>
    <row r="45" spans="1:26" s="143" customFormat="1" hidden="1" x14ac:dyDescent="0.2">
      <c r="A45" s="83"/>
      <c r="B45" s="83" t="s">
        <v>936</v>
      </c>
      <c r="C45" s="108" t="s">
        <v>939</v>
      </c>
      <c r="D45" s="83" t="s">
        <v>8</v>
      </c>
      <c r="E45" s="83"/>
      <c r="F45" s="83"/>
      <c r="G45" s="83">
        <v>75</v>
      </c>
      <c r="H45" s="119">
        <f t="shared" si="41"/>
        <v>0</v>
      </c>
      <c r="I45" s="116">
        <f t="shared" si="42"/>
        <v>0</v>
      </c>
      <c r="J45" s="119">
        <f t="shared" si="43"/>
        <v>0</v>
      </c>
      <c r="K45" s="94">
        <f t="shared" ref="K45:R45" si="46">+K46</f>
        <v>0</v>
      </c>
      <c r="L45" s="94">
        <f t="shared" si="46"/>
        <v>0</v>
      </c>
      <c r="M45" s="94"/>
      <c r="N45" s="119">
        <f t="shared" si="44"/>
        <v>0</v>
      </c>
      <c r="O45" s="119">
        <f t="shared" si="45"/>
        <v>0</v>
      </c>
      <c r="P45" s="94"/>
      <c r="Q45" s="94"/>
      <c r="R45" s="94">
        <f t="shared" si="46"/>
        <v>0</v>
      </c>
      <c r="S45" s="94"/>
      <c r="T45" s="116">
        <f t="shared" ref="T45:T47" si="47">+K45+L45+M45+N45+O45</f>
        <v>0</v>
      </c>
      <c r="U45" s="94"/>
      <c r="V45" s="178"/>
      <c r="W45" s="178"/>
      <c r="X45" s="178"/>
      <c r="Y45" s="178"/>
      <c r="Z45" s="178"/>
    </row>
    <row r="46" spans="1:26" s="139" customFormat="1" ht="36.75" hidden="1" customHeight="1" x14ac:dyDescent="0.2">
      <c r="A46" s="118">
        <v>21</v>
      </c>
      <c r="B46" s="118" t="s">
        <v>937</v>
      </c>
      <c r="C46" s="121" t="s">
        <v>938</v>
      </c>
      <c r="D46" s="118" t="s">
        <v>11</v>
      </c>
      <c r="E46" s="118" t="s">
        <v>940</v>
      </c>
      <c r="F46" s="118" t="s">
        <v>914</v>
      </c>
      <c r="G46" s="118">
        <v>75</v>
      </c>
      <c r="H46" s="119">
        <f t="shared" si="41"/>
        <v>0</v>
      </c>
      <c r="I46" s="116">
        <f t="shared" si="42"/>
        <v>0</v>
      </c>
      <c r="J46" s="119">
        <f t="shared" si="43"/>
        <v>0</v>
      </c>
      <c r="K46" s="119">
        <v>0</v>
      </c>
      <c r="L46" s="152"/>
      <c r="M46" s="152"/>
      <c r="N46" s="119">
        <f t="shared" si="44"/>
        <v>0</v>
      </c>
      <c r="O46" s="119">
        <f t="shared" si="45"/>
        <v>0</v>
      </c>
      <c r="P46" s="152"/>
      <c r="Q46" s="152"/>
      <c r="R46" s="116">
        <f>+I46-K46-L46</f>
        <v>0</v>
      </c>
      <c r="S46" s="116"/>
      <c r="T46" s="116">
        <f t="shared" si="47"/>
        <v>0</v>
      </c>
      <c r="U46" s="117"/>
      <c r="V46" s="179"/>
      <c r="W46" s="179"/>
      <c r="X46" s="179"/>
      <c r="Y46" s="179"/>
      <c r="Z46" s="179"/>
    </row>
    <row r="47" spans="1:26" s="139" customFormat="1" ht="36.75" hidden="1" customHeight="1" x14ac:dyDescent="0.2">
      <c r="A47" s="114">
        <v>28</v>
      </c>
      <c r="B47" s="114" t="s">
        <v>958</v>
      </c>
      <c r="C47" s="121" t="s">
        <v>109</v>
      </c>
      <c r="D47" s="114" t="s">
        <v>11</v>
      </c>
      <c r="E47" s="114" t="s">
        <v>904</v>
      </c>
      <c r="F47" s="114" t="s">
        <v>914</v>
      </c>
      <c r="G47" s="114">
        <v>75</v>
      </c>
      <c r="H47" s="119">
        <f t="shared" si="41"/>
        <v>0</v>
      </c>
      <c r="I47" s="116">
        <f t="shared" si="42"/>
        <v>0</v>
      </c>
      <c r="J47" s="119">
        <f t="shared" si="43"/>
        <v>0</v>
      </c>
      <c r="K47" s="116">
        <v>0</v>
      </c>
      <c r="L47" s="116"/>
      <c r="M47" s="116"/>
      <c r="N47" s="119">
        <f t="shared" si="44"/>
        <v>0</v>
      </c>
      <c r="O47" s="119">
        <f t="shared" si="45"/>
        <v>0</v>
      </c>
      <c r="P47" s="116">
        <v>0</v>
      </c>
      <c r="Q47" s="116"/>
      <c r="R47" s="116">
        <f>+I47-T47</f>
        <v>0</v>
      </c>
      <c r="S47" s="116"/>
      <c r="T47" s="116">
        <f t="shared" si="47"/>
        <v>0</v>
      </c>
      <c r="U47" s="117"/>
      <c r="V47" s="179"/>
      <c r="W47" s="179"/>
      <c r="X47" s="179"/>
      <c r="Y47" s="179"/>
      <c r="Z47" s="179"/>
    </row>
    <row r="48" spans="1:26" ht="26.25" customHeight="1" x14ac:dyDescent="0.2">
      <c r="A48" s="81"/>
      <c r="B48" s="81" t="s">
        <v>112</v>
      </c>
      <c r="C48" s="105" t="s">
        <v>113</v>
      </c>
      <c r="D48" s="81"/>
      <c r="E48" s="81"/>
      <c r="F48" s="81"/>
      <c r="G48" s="81">
        <v>75</v>
      </c>
      <c r="H48" s="90">
        <f>+H49+H54+H61</f>
        <v>10250730.976666667</v>
      </c>
      <c r="I48" s="90">
        <f>+I49+I54+I61</f>
        <v>7688048.2224999992</v>
      </c>
      <c r="J48" s="90">
        <f>+J49+J54+J61</f>
        <v>2562682.7541666669</v>
      </c>
      <c r="K48" s="90">
        <f>+K49+K54+K61</f>
        <v>6254131.3600000003</v>
      </c>
      <c r="L48" s="90">
        <f>+L49+L54+L61</f>
        <v>0</v>
      </c>
      <c r="M48" s="90">
        <f t="shared" ref="M48:O48" si="48">+M49+M54+M61</f>
        <v>0</v>
      </c>
      <c r="N48" s="90">
        <f t="shared" si="48"/>
        <v>1403916.8625</v>
      </c>
      <c r="O48" s="90">
        <f t="shared" si="48"/>
        <v>30000</v>
      </c>
      <c r="P48" s="90">
        <f t="shared" ref="P48" si="49">+P49+P54+P61</f>
        <v>1871889.15</v>
      </c>
      <c r="Q48" s="90">
        <f t="shared" ref="Q48" si="50">+Q49+Q54+Q61</f>
        <v>40000</v>
      </c>
      <c r="R48" s="90">
        <f>+R49+R54+R61</f>
        <v>0</v>
      </c>
      <c r="S48" s="90"/>
      <c r="T48" s="90">
        <f>+K48+L48</f>
        <v>6254131.3600000003</v>
      </c>
      <c r="U48" s="90"/>
    </row>
    <row r="49" spans="1:26" ht="39" customHeight="1" x14ac:dyDescent="0.2">
      <c r="A49" s="82"/>
      <c r="B49" s="82" t="s">
        <v>114</v>
      </c>
      <c r="C49" s="107" t="s">
        <v>115</v>
      </c>
      <c r="D49" s="82" t="s">
        <v>8</v>
      </c>
      <c r="E49" s="82"/>
      <c r="F49" s="82"/>
      <c r="G49" s="82">
        <v>75</v>
      </c>
      <c r="H49" s="91">
        <f>SUM(H50:H53)</f>
        <v>5051610.0666666664</v>
      </c>
      <c r="I49" s="91">
        <f t="shared" ref="I49:L49" si="51">SUM(I50:I53)</f>
        <v>3788707.5500000003</v>
      </c>
      <c r="J49" s="91">
        <f t="shared" si="51"/>
        <v>1262902.5166666666</v>
      </c>
      <c r="K49" s="91">
        <f t="shared" si="51"/>
        <v>3083182.5500000003</v>
      </c>
      <c r="L49" s="91">
        <f t="shared" si="51"/>
        <v>0</v>
      </c>
      <c r="M49" s="91">
        <f t="shared" ref="M49" si="52">SUM(M50:M53)</f>
        <v>0</v>
      </c>
      <c r="N49" s="91">
        <f t="shared" ref="N49" si="53">SUM(N50:N53)</f>
        <v>705525</v>
      </c>
      <c r="O49" s="91">
        <f t="shared" ref="O49:P49" si="54">SUM(O50:O53)</f>
        <v>0</v>
      </c>
      <c r="P49" s="91">
        <f t="shared" si="54"/>
        <v>940700</v>
      </c>
      <c r="Q49" s="91">
        <f>SUM(Q50:Q53)</f>
        <v>0</v>
      </c>
      <c r="R49" s="91">
        <f t="shared" ref="R49" si="55">SUM(R50:R53)</f>
        <v>0</v>
      </c>
      <c r="S49" s="91">
        <f t="shared" ref="S49" si="56">SUM(S50:S53)</f>
        <v>0</v>
      </c>
      <c r="T49" s="91">
        <f t="shared" ref="T49" si="57">SUM(T50:T53)</f>
        <v>3406207.5500000003</v>
      </c>
      <c r="U49" s="91">
        <f t="shared" ref="U49" si="58">SUM(U50:U52)</f>
        <v>0</v>
      </c>
    </row>
    <row r="50" spans="1:26" s="97" customFormat="1" x14ac:dyDescent="0.2">
      <c r="A50" s="114">
        <v>29</v>
      </c>
      <c r="B50" s="114" t="s">
        <v>116</v>
      </c>
      <c r="C50" s="115" t="s">
        <v>117</v>
      </c>
      <c r="D50" s="114" t="s">
        <v>11</v>
      </c>
      <c r="E50" s="114" t="s">
        <v>956</v>
      </c>
      <c r="F50" s="114" t="s">
        <v>914</v>
      </c>
      <c r="G50" s="114">
        <v>75</v>
      </c>
      <c r="H50" s="119">
        <f t="shared" ref="H50:H51" si="59">+I50+J50</f>
        <v>3670073.8666666667</v>
      </c>
      <c r="I50" s="116">
        <f t="shared" ref="I50:I51" si="60">+K50+N50+O50</f>
        <v>2752555.4</v>
      </c>
      <c r="J50" s="119">
        <f t="shared" ref="J50:J51" si="61">+I50/3</f>
        <v>917518.46666666667</v>
      </c>
      <c r="K50" s="116">
        <f>2337462.8+156342.6</f>
        <v>2493805.4</v>
      </c>
      <c r="L50" s="116"/>
      <c r="M50" s="116"/>
      <c r="N50" s="119">
        <f t="shared" ref="N50:N51" si="62">0.75*P50</f>
        <v>258750</v>
      </c>
      <c r="O50" s="119">
        <f t="shared" ref="O50:O51" si="63">0.75*Q50</f>
        <v>0</v>
      </c>
      <c r="P50" s="116">
        <v>345000</v>
      </c>
      <c r="Q50" s="116"/>
      <c r="R50" s="116">
        <f>+I50-T50</f>
        <v>0</v>
      </c>
      <c r="S50" s="116"/>
      <c r="T50" s="116">
        <f>+K50+L50+M50+N50+O50</f>
        <v>2752555.4</v>
      </c>
      <c r="U50" s="117"/>
      <c r="V50" s="140"/>
      <c r="W50" s="140"/>
      <c r="X50" s="140"/>
      <c r="Y50" s="140"/>
      <c r="Z50" s="140"/>
    </row>
    <row r="51" spans="1:26" s="120" customFormat="1" ht="12.75" x14ac:dyDescent="0.2">
      <c r="A51" s="114">
        <v>30</v>
      </c>
      <c r="B51" s="114" t="s">
        <v>120</v>
      </c>
      <c r="C51" s="115" t="s">
        <v>121</v>
      </c>
      <c r="D51" s="114" t="s">
        <v>11</v>
      </c>
      <c r="E51" s="114" t="s">
        <v>956</v>
      </c>
      <c r="F51" s="114" t="s">
        <v>914</v>
      </c>
      <c r="G51" s="114">
        <v>75</v>
      </c>
      <c r="H51" s="119">
        <f t="shared" si="59"/>
        <v>593765.4</v>
      </c>
      <c r="I51" s="116">
        <f t="shared" si="60"/>
        <v>445324.05000000005</v>
      </c>
      <c r="J51" s="119">
        <f t="shared" si="61"/>
        <v>148441.35</v>
      </c>
      <c r="K51" s="116">
        <f>378806.95-925.17+3167.27</f>
        <v>381049.05000000005</v>
      </c>
      <c r="L51" s="148"/>
      <c r="M51" s="151"/>
      <c r="N51" s="119">
        <f t="shared" si="62"/>
        <v>64275</v>
      </c>
      <c r="O51" s="119">
        <f t="shared" si="63"/>
        <v>0</v>
      </c>
      <c r="P51" s="116">
        <v>85700</v>
      </c>
      <c r="Q51" s="116"/>
      <c r="R51" s="116">
        <f>+I51-T51</f>
        <v>0</v>
      </c>
      <c r="S51" s="116"/>
      <c r="T51" s="116">
        <f>+K51+L51+M51+N51+O51</f>
        <v>445324.05000000005</v>
      </c>
      <c r="U51" s="124"/>
      <c r="V51" s="141"/>
      <c r="W51" s="141"/>
      <c r="X51" s="141"/>
      <c r="Y51" s="141"/>
      <c r="Z51" s="141"/>
    </row>
    <row r="52" spans="1:26" s="120" customFormat="1" ht="24" x14ac:dyDescent="0.2">
      <c r="A52" s="163">
        <v>31</v>
      </c>
      <c r="B52" s="163" t="s">
        <v>917</v>
      </c>
      <c r="C52" s="166" t="s">
        <v>918</v>
      </c>
      <c r="D52" s="165" t="s">
        <v>11</v>
      </c>
      <c r="E52" s="165" t="s">
        <v>904</v>
      </c>
      <c r="F52" s="163" t="s">
        <v>914</v>
      </c>
      <c r="G52" s="159">
        <v>75</v>
      </c>
      <c r="H52" s="167">
        <f>+I52+J52</f>
        <v>277770.8</v>
      </c>
      <c r="I52" s="161">
        <v>208328.1</v>
      </c>
      <c r="J52" s="167">
        <f>+I52/3</f>
        <v>69442.7</v>
      </c>
      <c r="K52" s="164">
        <v>208328.1</v>
      </c>
      <c r="L52" s="164"/>
      <c r="M52" s="164"/>
      <c r="N52" s="164"/>
      <c r="O52" s="164"/>
      <c r="P52" s="164"/>
      <c r="Q52" s="164"/>
      <c r="R52" s="161">
        <f>+I52-T52</f>
        <v>0</v>
      </c>
      <c r="S52" s="161"/>
      <c r="T52" s="161">
        <f>+K52+L52+M52+N52+O52</f>
        <v>208328.1</v>
      </c>
      <c r="U52" s="162" t="s">
        <v>945</v>
      </c>
      <c r="V52" s="141"/>
      <c r="W52" s="141"/>
      <c r="X52" s="141"/>
      <c r="Y52" s="141"/>
      <c r="Z52" s="141"/>
    </row>
    <row r="53" spans="1:26" s="120" customFormat="1" ht="36" x14ac:dyDescent="0.2">
      <c r="A53" s="118">
        <v>32</v>
      </c>
      <c r="B53" s="114" t="s">
        <v>955</v>
      </c>
      <c r="C53" s="115" t="s">
        <v>957</v>
      </c>
      <c r="D53" s="114" t="s">
        <v>11</v>
      </c>
      <c r="E53" s="114" t="s">
        <v>904</v>
      </c>
      <c r="F53" s="114" t="s">
        <v>914</v>
      </c>
      <c r="G53" s="114">
        <v>75</v>
      </c>
      <c r="H53" s="119">
        <f>+I53+J53</f>
        <v>510000</v>
      </c>
      <c r="I53" s="116">
        <f>+K53+N53+O53</f>
        <v>382500</v>
      </c>
      <c r="J53" s="119">
        <f>+I53/3</f>
        <v>127500</v>
      </c>
      <c r="K53" s="116">
        <v>0</v>
      </c>
      <c r="L53" s="116"/>
      <c r="M53" s="116"/>
      <c r="N53" s="119">
        <f t="shared" ref="N53:O53" si="64">0.75*P53</f>
        <v>382500</v>
      </c>
      <c r="O53" s="119">
        <f t="shared" si="64"/>
        <v>0</v>
      </c>
      <c r="P53" s="116">
        <v>510000</v>
      </c>
      <c r="Q53" s="116"/>
      <c r="R53" s="116">
        <v>0</v>
      </c>
      <c r="S53" s="116"/>
      <c r="T53" s="116"/>
      <c r="U53" s="117"/>
      <c r="V53" s="141"/>
      <c r="W53" s="141"/>
      <c r="X53" s="141"/>
      <c r="Y53" s="141"/>
      <c r="Z53" s="141"/>
    </row>
    <row r="54" spans="1:26" s="92" customFormat="1" ht="48" x14ac:dyDescent="0.2">
      <c r="A54" s="82"/>
      <c r="B54" s="82" t="s">
        <v>128</v>
      </c>
      <c r="C54" s="107" t="s">
        <v>129</v>
      </c>
      <c r="D54" s="82" t="s">
        <v>8</v>
      </c>
      <c r="E54" s="82"/>
      <c r="F54" s="82"/>
      <c r="G54" s="82">
        <v>75</v>
      </c>
      <c r="H54" s="91">
        <f t="shared" ref="H54:U54" si="65">SUM(H55:H60)</f>
        <v>4952343.83</v>
      </c>
      <c r="I54" s="91">
        <f t="shared" si="65"/>
        <v>3714257.8624999998</v>
      </c>
      <c r="J54" s="91">
        <f t="shared" si="65"/>
        <v>1238085.9675</v>
      </c>
      <c r="K54" s="91">
        <f t="shared" si="65"/>
        <v>2985866</v>
      </c>
      <c r="L54" s="91">
        <f t="shared" si="65"/>
        <v>0</v>
      </c>
      <c r="M54" s="91">
        <f t="shared" si="65"/>
        <v>0</v>
      </c>
      <c r="N54" s="91">
        <f t="shared" si="65"/>
        <v>698391.86250000005</v>
      </c>
      <c r="O54" s="91">
        <f t="shared" si="65"/>
        <v>30000</v>
      </c>
      <c r="P54" s="91">
        <f t="shared" si="65"/>
        <v>931189.15</v>
      </c>
      <c r="Q54" s="91">
        <f t="shared" si="65"/>
        <v>40000</v>
      </c>
      <c r="R54" s="91">
        <f t="shared" si="65"/>
        <v>0</v>
      </c>
      <c r="S54" s="91"/>
      <c r="T54" s="91">
        <f>+K54+L54</f>
        <v>2985866</v>
      </c>
      <c r="U54" s="91">
        <f t="shared" si="65"/>
        <v>0</v>
      </c>
      <c r="V54" s="177"/>
      <c r="W54" s="177"/>
      <c r="X54" s="177"/>
      <c r="Y54" s="177"/>
      <c r="Z54" s="177"/>
    </row>
    <row r="55" spans="1:26" s="97" customFormat="1" ht="24" x14ac:dyDescent="0.2">
      <c r="A55" s="159">
        <v>33</v>
      </c>
      <c r="B55" s="159" t="s">
        <v>130</v>
      </c>
      <c r="C55" s="160" t="s">
        <v>131</v>
      </c>
      <c r="D55" s="159" t="s">
        <v>11</v>
      </c>
      <c r="E55" s="159" t="s">
        <v>934</v>
      </c>
      <c r="F55" s="159" t="s">
        <v>905</v>
      </c>
      <c r="G55" s="159">
        <v>75</v>
      </c>
      <c r="H55" s="164">
        <v>456525.42</v>
      </c>
      <c r="I55" s="164">
        <f t="shared" ref="I55:I57" si="66">ROUNDDOWN(H55*0.75,2)</f>
        <v>342394.06</v>
      </c>
      <c r="J55" s="164">
        <f>+H55-I55</f>
        <v>114131.35999999999</v>
      </c>
      <c r="K55" s="164">
        <v>342394.06</v>
      </c>
      <c r="L55" s="164"/>
      <c r="M55" s="164"/>
      <c r="N55" s="164"/>
      <c r="O55" s="164"/>
      <c r="P55" s="164"/>
      <c r="Q55" s="164"/>
      <c r="R55" s="161">
        <f t="shared" ref="R55:R60" si="67">+I55-T55</f>
        <v>0</v>
      </c>
      <c r="S55" s="161"/>
      <c r="T55" s="161">
        <f t="shared" ref="T55:T60" si="68">+K55+L55+M55+N55+O55</f>
        <v>342394.06</v>
      </c>
      <c r="U55" s="162" t="s">
        <v>945</v>
      </c>
      <c r="V55" s="140"/>
      <c r="W55" s="140"/>
      <c r="X55" s="140"/>
      <c r="Y55" s="140"/>
      <c r="Z55" s="140"/>
    </row>
    <row r="56" spans="1:26" s="120" customFormat="1" ht="24" x14ac:dyDescent="0.2">
      <c r="A56" s="159">
        <v>34</v>
      </c>
      <c r="B56" s="159" t="s">
        <v>134</v>
      </c>
      <c r="C56" s="160" t="s">
        <v>135</v>
      </c>
      <c r="D56" s="159" t="s">
        <v>11</v>
      </c>
      <c r="E56" s="159" t="s">
        <v>935</v>
      </c>
      <c r="F56" s="159" t="s">
        <v>914</v>
      </c>
      <c r="G56" s="159">
        <v>75</v>
      </c>
      <c r="H56" s="164">
        <v>739086.43</v>
      </c>
      <c r="I56" s="164">
        <f t="shared" si="66"/>
        <v>554314.81999999995</v>
      </c>
      <c r="J56" s="164">
        <f>+H56-I56</f>
        <v>184771.6100000001</v>
      </c>
      <c r="K56" s="164">
        <v>554314.81999999995</v>
      </c>
      <c r="L56" s="164"/>
      <c r="M56" s="164"/>
      <c r="N56" s="164"/>
      <c r="O56" s="164"/>
      <c r="P56" s="164"/>
      <c r="Q56" s="164"/>
      <c r="R56" s="161">
        <f t="shared" si="67"/>
        <v>0</v>
      </c>
      <c r="S56" s="161"/>
      <c r="T56" s="161">
        <f t="shared" si="68"/>
        <v>554314.81999999995</v>
      </c>
      <c r="U56" s="162" t="s">
        <v>945</v>
      </c>
      <c r="V56" s="141"/>
      <c r="W56" s="141"/>
      <c r="X56" s="141"/>
      <c r="Y56" s="141"/>
      <c r="Z56" s="141"/>
    </row>
    <row r="57" spans="1:26" s="120" customFormat="1" ht="48" x14ac:dyDescent="0.2">
      <c r="A57" s="159">
        <v>35</v>
      </c>
      <c r="B57" s="159" t="s">
        <v>137</v>
      </c>
      <c r="C57" s="160" t="s">
        <v>138</v>
      </c>
      <c r="D57" s="159" t="s">
        <v>11</v>
      </c>
      <c r="E57" s="159" t="s">
        <v>885</v>
      </c>
      <c r="F57" s="159" t="s">
        <v>914</v>
      </c>
      <c r="G57" s="159">
        <v>75</v>
      </c>
      <c r="H57" s="164">
        <v>14095.43</v>
      </c>
      <c r="I57" s="164">
        <f t="shared" si="66"/>
        <v>10571.57</v>
      </c>
      <c r="J57" s="164">
        <f>+H57-I57</f>
        <v>3523.8600000000006</v>
      </c>
      <c r="K57" s="164">
        <v>10571.57</v>
      </c>
      <c r="L57" s="164"/>
      <c r="M57" s="164"/>
      <c r="N57" s="164"/>
      <c r="O57" s="164"/>
      <c r="P57" s="164"/>
      <c r="Q57" s="164"/>
      <c r="R57" s="161">
        <f t="shared" si="67"/>
        <v>0</v>
      </c>
      <c r="S57" s="161"/>
      <c r="T57" s="161">
        <f t="shared" si="68"/>
        <v>10571.57</v>
      </c>
      <c r="U57" s="162" t="s">
        <v>945</v>
      </c>
      <c r="V57" s="141"/>
      <c r="W57" s="141"/>
      <c r="X57" s="141"/>
      <c r="Y57" s="141"/>
      <c r="Z57" s="141"/>
    </row>
    <row r="58" spans="1:26" s="120" customFormat="1" ht="26.25" customHeight="1" x14ac:dyDescent="0.2">
      <c r="A58" s="159">
        <v>36</v>
      </c>
      <c r="B58" s="159" t="s">
        <v>140</v>
      </c>
      <c r="C58" s="160" t="s">
        <v>141</v>
      </c>
      <c r="D58" s="159" t="s">
        <v>11</v>
      </c>
      <c r="E58" s="165" t="s">
        <v>904</v>
      </c>
      <c r="F58" s="159" t="s">
        <v>905</v>
      </c>
      <c r="G58" s="159">
        <v>75</v>
      </c>
      <c r="H58" s="164">
        <f>+I58+J58</f>
        <v>328813.32</v>
      </c>
      <c r="I58" s="164">
        <v>246609.99</v>
      </c>
      <c r="J58" s="164">
        <f>+I58/3</f>
        <v>82203.33</v>
      </c>
      <c r="K58" s="164">
        <v>246609.99</v>
      </c>
      <c r="L58" s="164"/>
      <c r="M58" s="164"/>
      <c r="N58" s="164"/>
      <c r="O58" s="164"/>
      <c r="P58" s="164"/>
      <c r="Q58" s="164"/>
      <c r="R58" s="161">
        <f t="shared" si="67"/>
        <v>0</v>
      </c>
      <c r="S58" s="161"/>
      <c r="T58" s="161">
        <f t="shared" si="68"/>
        <v>246609.99</v>
      </c>
      <c r="U58" s="162" t="s">
        <v>945</v>
      </c>
      <c r="V58" s="141"/>
      <c r="W58" s="141"/>
      <c r="X58" s="141"/>
      <c r="Y58" s="141"/>
      <c r="Z58" s="141"/>
    </row>
    <row r="59" spans="1:26" s="120" customFormat="1" ht="26.25" customHeight="1" x14ac:dyDescent="0.2">
      <c r="A59" s="118">
        <v>37</v>
      </c>
      <c r="B59" s="122" t="s">
        <v>920</v>
      </c>
      <c r="C59" s="121" t="s">
        <v>131</v>
      </c>
      <c r="D59" s="122" t="s">
        <v>11</v>
      </c>
      <c r="E59" s="122" t="s">
        <v>904</v>
      </c>
      <c r="F59" s="118" t="s">
        <v>905</v>
      </c>
      <c r="G59" s="114">
        <v>75</v>
      </c>
      <c r="H59" s="119">
        <f t="shared" ref="H59:H60" si="69">+I59+J59</f>
        <v>347655.40333333332</v>
      </c>
      <c r="I59" s="116">
        <f t="shared" ref="I59:I60" si="70">+K59+N59+O59</f>
        <v>260741.55249999999</v>
      </c>
      <c r="J59" s="119">
        <f t="shared" ref="J59:J60" si="71">+I59/3</f>
        <v>86913.85083333333</v>
      </c>
      <c r="K59" s="119">
        <v>132349.69</v>
      </c>
      <c r="L59" s="119"/>
      <c r="M59" s="119">
        <v>0</v>
      </c>
      <c r="N59" s="119">
        <f t="shared" ref="N59:N60" si="72">0.75*P59</f>
        <v>98391.862499999988</v>
      </c>
      <c r="O59" s="119">
        <f t="shared" ref="O59:O60" si="73">0.75*Q59</f>
        <v>30000</v>
      </c>
      <c r="P59" s="119">
        <v>131189.15</v>
      </c>
      <c r="Q59" s="119">
        <v>40000</v>
      </c>
      <c r="R59" s="116">
        <f t="shared" si="67"/>
        <v>0</v>
      </c>
      <c r="S59" s="116"/>
      <c r="T59" s="116">
        <f t="shared" si="68"/>
        <v>260741.55249999999</v>
      </c>
      <c r="U59" s="117"/>
      <c r="V59" s="141"/>
      <c r="W59" s="141"/>
      <c r="X59" s="141"/>
      <c r="Y59" s="141"/>
      <c r="Z59" s="141"/>
    </row>
    <row r="60" spans="1:26" s="120" customFormat="1" ht="26.25" customHeight="1" x14ac:dyDescent="0.2">
      <c r="A60" s="118">
        <v>38</v>
      </c>
      <c r="B60" s="122" t="s">
        <v>921</v>
      </c>
      <c r="C60" s="121" t="s">
        <v>909</v>
      </c>
      <c r="D60" s="122" t="s">
        <v>11</v>
      </c>
      <c r="E60" s="122" t="s">
        <v>904</v>
      </c>
      <c r="F60" s="118" t="s">
        <v>914</v>
      </c>
      <c r="G60" s="114">
        <v>75</v>
      </c>
      <c r="H60" s="119">
        <f t="shared" si="69"/>
        <v>3066167.8266666667</v>
      </c>
      <c r="I60" s="116">
        <f t="shared" si="70"/>
        <v>2299625.87</v>
      </c>
      <c r="J60" s="119">
        <f t="shared" si="71"/>
        <v>766541.95666666667</v>
      </c>
      <c r="K60" s="119">
        <v>1699625.87</v>
      </c>
      <c r="L60" s="119"/>
      <c r="M60" s="119">
        <v>0</v>
      </c>
      <c r="N60" s="119">
        <f t="shared" si="72"/>
        <v>600000</v>
      </c>
      <c r="O60" s="119">
        <f t="shared" si="73"/>
        <v>0</v>
      </c>
      <c r="P60" s="119">
        <v>800000</v>
      </c>
      <c r="Q60" s="119"/>
      <c r="R60" s="116">
        <f t="shared" si="67"/>
        <v>0</v>
      </c>
      <c r="S60" s="116"/>
      <c r="T60" s="116">
        <f t="shared" si="68"/>
        <v>2299625.87</v>
      </c>
      <c r="U60" s="117"/>
      <c r="V60" s="141"/>
      <c r="W60" s="141"/>
      <c r="X60" s="141"/>
      <c r="Y60" s="141"/>
      <c r="Z60" s="141"/>
    </row>
    <row r="61" spans="1:26" ht="48" x14ac:dyDescent="0.2">
      <c r="A61" s="82"/>
      <c r="B61" s="82" t="s">
        <v>147</v>
      </c>
      <c r="C61" s="134" t="s">
        <v>148</v>
      </c>
      <c r="D61" s="82" t="s">
        <v>8</v>
      </c>
      <c r="E61" s="82"/>
      <c r="F61" s="82"/>
      <c r="G61" s="82">
        <v>75</v>
      </c>
      <c r="H61" s="91">
        <f t="shared" ref="H61:R61" si="74">+H62</f>
        <v>246777.08</v>
      </c>
      <c r="I61" s="91">
        <f t="shared" si="74"/>
        <v>185082.81</v>
      </c>
      <c r="J61" s="91">
        <f t="shared" si="74"/>
        <v>61694.27</v>
      </c>
      <c r="K61" s="91">
        <f t="shared" si="74"/>
        <v>185082.81</v>
      </c>
      <c r="L61" s="91">
        <f t="shared" si="74"/>
        <v>0</v>
      </c>
      <c r="M61" s="91">
        <f t="shared" si="74"/>
        <v>0</v>
      </c>
      <c r="N61" s="91">
        <f t="shared" si="74"/>
        <v>0</v>
      </c>
      <c r="O61" s="91">
        <f t="shared" si="74"/>
        <v>0</v>
      </c>
      <c r="P61" s="91">
        <f t="shared" si="74"/>
        <v>0</v>
      </c>
      <c r="Q61" s="91">
        <f t="shared" si="74"/>
        <v>0</v>
      </c>
      <c r="R61" s="91">
        <f t="shared" si="74"/>
        <v>0</v>
      </c>
      <c r="S61" s="91"/>
      <c r="T61" s="91">
        <f>+K61+L61</f>
        <v>185082.81</v>
      </c>
      <c r="U61" s="91"/>
    </row>
    <row r="62" spans="1:26" s="97" customFormat="1" ht="51" customHeight="1" x14ac:dyDescent="0.2">
      <c r="A62" s="159">
        <v>39</v>
      </c>
      <c r="B62" s="159" t="s">
        <v>149</v>
      </c>
      <c r="C62" s="166" t="s">
        <v>929</v>
      </c>
      <c r="D62" s="159" t="s">
        <v>11</v>
      </c>
      <c r="E62" s="159" t="s">
        <v>854</v>
      </c>
      <c r="F62" s="159" t="s">
        <v>905</v>
      </c>
      <c r="G62" s="159">
        <v>75</v>
      </c>
      <c r="H62" s="161">
        <f>+I62+J62</f>
        <v>246777.08</v>
      </c>
      <c r="I62" s="161">
        <v>185082.81</v>
      </c>
      <c r="J62" s="161">
        <f>+I62/3</f>
        <v>61694.27</v>
      </c>
      <c r="K62" s="161">
        <v>185082.81</v>
      </c>
      <c r="L62" s="161">
        <v>0</v>
      </c>
      <c r="M62" s="161"/>
      <c r="N62" s="161"/>
      <c r="O62" s="161"/>
      <c r="P62" s="161"/>
      <c r="Q62" s="161"/>
      <c r="R62" s="161">
        <f>+I62-T62</f>
        <v>0</v>
      </c>
      <c r="S62" s="161"/>
      <c r="T62" s="161">
        <f>+K62+L62+M62+N62+O62</f>
        <v>185082.81</v>
      </c>
      <c r="U62" s="162" t="s">
        <v>945</v>
      </c>
      <c r="V62" s="140"/>
      <c r="W62" s="140"/>
      <c r="X62" s="140"/>
      <c r="Y62" s="140"/>
      <c r="Z62" s="140"/>
    </row>
    <row r="63" spans="1:26" ht="26.25" customHeight="1" x14ac:dyDescent="0.2">
      <c r="A63" s="81"/>
      <c r="B63" s="81" t="s">
        <v>158</v>
      </c>
      <c r="C63" s="105" t="s">
        <v>159</v>
      </c>
      <c r="D63" s="81" t="s">
        <v>5</v>
      </c>
      <c r="E63" s="81"/>
      <c r="F63" s="81"/>
      <c r="G63" s="81">
        <v>75</v>
      </c>
      <c r="H63" s="90">
        <f t="shared" ref="H63:R63" si="75">+H64+H66+H70</f>
        <v>295497.94</v>
      </c>
      <c r="I63" s="90">
        <f t="shared" si="75"/>
        <v>231999.14</v>
      </c>
      <c r="J63" s="90">
        <f t="shared" si="75"/>
        <v>73874.489999999991</v>
      </c>
      <c r="K63" s="90">
        <f t="shared" si="75"/>
        <v>218398.45</v>
      </c>
      <c r="L63" s="90">
        <f t="shared" si="75"/>
        <v>0</v>
      </c>
      <c r="M63" s="90">
        <f t="shared" si="75"/>
        <v>0</v>
      </c>
      <c r="N63" s="90">
        <f t="shared" si="75"/>
        <v>3225</v>
      </c>
      <c r="O63" s="90">
        <f t="shared" si="75"/>
        <v>0</v>
      </c>
      <c r="P63" s="90">
        <f t="shared" si="75"/>
        <v>4300</v>
      </c>
      <c r="Q63" s="90">
        <f t="shared" si="75"/>
        <v>0</v>
      </c>
      <c r="R63" s="90">
        <f t="shared" si="75"/>
        <v>0</v>
      </c>
      <c r="S63" s="90"/>
      <c r="T63" s="90">
        <f>+K63+L63</f>
        <v>218398.45</v>
      </c>
      <c r="U63" s="90"/>
    </row>
    <row r="64" spans="1:26" s="92" customFormat="1" ht="48" hidden="1" x14ac:dyDescent="0.2">
      <c r="A64" s="82"/>
      <c r="B64" s="82" t="s">
        <v>164</v>
      </c>
      <c r="C64" s="107" t="s">
        <v>165</v>
      </c>
      <c r="D64" s="82" t="s">
        <v>8</v>
      </c>
      <c r="E64" s="82"/>
      <c r="F64" s="82"/>
      <c r="G64" s="82"/>
      <c r="H64" s="91">
        <f t="shared" ref="H64:U64" si="76">+H65</f>
        <v>0</v>
      </c>
      <c r="I64" s="91">
        <f t="shared" si="76"/>
        <v>0</v>
      </c>
      <c r="J64" s="91">
        <f t="shared" si="76"/>
        <v>0</v>
      </c>
      <c r="K64" s="91">
        <f t="shared" si="76"/>
        <v>0</v>
      </c>
      <c r="L64" s="91">
        <f t="shared" si="76"/>
        <v>0</v>
      </c>
      <c r="M64" s="91">
        <f t="shared" si="76"/>
        <v>0</v>
      </c>
      <c r="N64" s="91">
        <f t="shared" si="76"/>
        <v>0</v>
      </c>
      <c r="O64" s="91">
        <f t="shared" si="76"/>
        <v>0</v>
      </c>
      <c r="P64" s="91">
        <f t="shared" si="76"/>
        <v>0</v>
      </c>
      <c r="Q64" s="91">
        <f t="shared" si="76"/>
        <v>0</v>
      </c>
      <c r="R64" s="91">
        <f t="shared" si="76"/>
        <v>0</v>
      </c>
      <c r="S64" s="91"/>
      <c r="T64" s="91">
        <f>+K64+L64</f>
        <v>0</v>
      </c>
      <c r="U64" s="91">
        <f t="shared" si="76"/>
        <v>0</v>
      </c>
      <c r="V64" s="177"/>
      <c r="W64" s="177"/>
      <c r="X64" s="177"/>
      <c r="Y64" s="177"/>
      <c r="Z64" s="177"/>
    </row>
    <row r="65" spans="1:26" s="97" customFormat="1" ht="48" hidden="1" x14ac:dyDescent="0.2">
      <c r="A65" s="114">
        <v>40</v>
      </c>
      <c r="B65" s="114" t="s">
        <v>166</v>
      </c>
      <c r="C65" s="115" t="s">
        <v>167</v>
      </c>
      <c r="D65" s="114" t="s">
        <v>11</v>
      </c>
      <c r="E65" s="114" t="s">
        <v>956</v>
      </c>
      <c r="F65" s="114" t="s">
        <v>905</v>
      </c>
      <c r="G65" s="114">
        <v>75</v>
      </c>
      <c r="H65" s="116">
        <v>0</v>
      </c>
      <c r="I65" s="116">
        <f>ROUNDDOWN(H65*0.75,2)</f>
        <v>0</v>
      </c>
      <c r="J65" s="116">
        <f>+H65-I65</f>
        <v>0</v>
      </c>
      <c r="K65" s="116">
        <v>0</v>
      </c>
      <c r="L65" s="153">
        <v>0</v>
      </c>
      <c r="M65" s="153"/>
      <c r="N65" s="153"/>
      <c r="O65" s="153"/>
      <c r="P65" s="153"/>
      <c r="Q65" s="153"/>
      <c r="R65" s="116">
        <f>+I65-K65-L65</f>
        <v>0</v>
      </c>
      <c r="S65" s="116"/>
      <c r="T65" s="116">
        <f>+K65+L65</f>
        <v>0</v>
      </c>
      <c r="U65" s="124">
        <v>0</v>
      </c>
      <c r="V65" s="140"/>
      <c r="W65" s="140"/>
      <c r="X65" s="140"/>
      <c r="Y65" s="140"/>
      <c r="Z65" s="140"/>
    </row>
    <row r="66" spans="1:26" s="92" customFormat="1" ht="36" x14ac:dyDescent="0.2">
      <c r="A66" s="82"/>
      <c r="B66" s="82" t="s">
        <v>168</v>
      </c>
      <c r="C66" s="107" t="s">
        <v>169</v>
      </c>
      <c r="D66" s="82" t="s">
        <v>8</v>
      </c>
      <c r="E66" s="82"/>
      <c r="F66" s="82"/>
      <c r="G66" s="82">
        <v>75</v>
      </c>
      <c r="H66" s="91">
        <f t="shared" ref="H66:R66" si="77">SUM(H67:H69)</f>
        <v>259332.19333333336</v>
      </c>
      <c r="I66" s="91">
        <f t="shared" si="77"/>
        <v>194499.14</v>
      </c>
      <c r="J66" s="91">
        <f t="shared" si="77"/>
        <v>64833.05333333333</v>
      </c>
      <c r="K66" s="91">
        <f t="shared" si="77"/>
        <v>194499.14</v>
      </c>
      <c r="L66" s="91">
        <f t="shared" si="77"/>
        <v>0</v>
      </c>
      <c r="M66" s="91">
        <f t="shared" si="77"/>
        <v>0</v>
      </c>
      <c r="N66" s="91">
        <f t="shared" si="77"/>
        <v>0</v>
      </c>
      <c r="O66" s="91">
        <f t="shared" si="77"/>
        <v>0</v>
      </c>
      <c r="P66" s="91">
        <f t="shared" si="77"/>
        <v>0</v>
      </c>
      <c r="Q66" s="91">
        <f t="shared" si="77"/>
        <v>0</v>
      </c>
      <c r="R66" s="91">
        <f t="shared" si="77"/>
        <v>0</v>
      </c>
      <c r="S66" s="91"/>
      <c r="T66" s="91">
        <f>+K66+L66</f>
        <v>194499.14</v>
      </c>
      <c r="U66" s="91"/>
      <c r="V66" s="177"/>
      <c r="W66" s="177"/>
      <c r="X66" s="177"/>
      <c r="Y66" s="177"/>
      <c r="Z66" s="177"/>
    </row>
    <row r="67" spans="1:26" s="97" customFormat="1" ht="24" x14ac:dyDescent="0.2">
      <c r="A67" s="163">
        <v>41</v>
      </c>
      <c r="B67" s="163" t="s">
        <v>170</v>
      </c>
      <c r="C67" s="166" t="s">
        <v>896</v>
      </c>
      <c r="D67" s="163" t="s">
        <v>11</v>
      </c>
      <c r="E67" s="163" t="s">
        <v>885</v>
      </c>
      <c r="F67" s="163" t="s">
        <v>914</v>
      </c>
      <c r="G67" s="163">
        <v>75</v>
      </c>
      <c r="H67" s="164">
        <v>53910.64</v>
      </c>
      <c r="I67" s="161">
        <f>ROUNDDOWN(H67*0.75,2)</f>
        <v>40432.980000000003</v>
      </c>
      <c r="J67" s="164">
        <f>+H67-I67</f>
        <v>13477.659999999996</v>
      </c>
      <c r="K67" s="169">
        <v>40432.980000000003</v>
      </c>
      <c r="L67" s="169"/>
      <c r="M67" s="169"/>
      <c r="N67" s="169"/>
      <c r="O67" s="169"/>
      <c r="P67" s="174"/>
      <c r="Q67" s="174"/>
      <c r="R67" s="161">
        <f>+I67-T67</f>
        <v>0</v>
      </c>
      <c r="S67" s="161"/>
      <c r="T67" s="161">
        <f>+K67+L67+M67+N67+O67</f>
        <v>40432.980000000003</v>
      </c>
      <c r="U67" s="162" t="s">
        <v>945</v>
      </c>
      <c r="V67" s="140"/>
      <c r="W67" s="140"/>
      <c r="X67" s="140"/>
      <c r="Y67" s="140"/>
      <c r="Z67" s="140"/>
    </row>
    <row r="68" spans="1:26" s="97" customFormat="1" ht="26.25" customHeight="1" x14ac:dyDescent="0.2">
      <c r="A68" s="163">
        <v>42</v>
      </c>
      <c r="B68" s="159" t="s">
        <v>174</v>
      </c>
      <c r="C68" s="160" t="s">
        <v>175</v>
      </c>
      <c r="D68" s="159" t="s">
        <v>11</v>
      </c>
      <c r="E68" s="159" t="s">
        <v>854</v>
      </c>
      <c r="F68" s="159" t="s">
        <v>905</v>
      </c>
      <c r="G68" s="159">
        <v>75</v>
      </c>
      <c r="H68" s="161">
        <v>84106.42</v>
      </c>
      <c r="I68" s="161">
        <f>ROUNDDOWN(H68*0.75,2)</f>
        <v>63079.81</v>
      </c>
      <c r="J68" s="161">
        <f>+H68-I68</f>
        <v>21026.61</v>
      </c>
      <c r="K68" s="161">
        <v>63079.81</v>
      </c>
      <c r="L68" s="161"/>
      <c r="M68" s="161"/>
      <c r="N68" s="161"/>
      <c r="O68" s="161"/>
      <c r="P68" s="161"/>
      <c r="Q68" s="161"/>
      <c r="R68" s="161">
        <f>+I68-T68</f>
        <v>0</v>
      </c>
      <c r="S68" s="161"/>
      <c r="T68" s="161">
        <f>+K68+L68+M68+N68+O68</f>
        <v>63079.81</v>
      </c>
      <c r="U68" s="168" t="s">
        <v>945</v>
      </c>
      <c r="V68" s="140"/>
      <c r="W68" s="140"/>
      <c r="X68" s="140"/>
      <c r="Y68" s="140"/>
      <c r="Z68" s="140"/>
    </row>
    <row r="69" spans="1:26" s="97" customFormat="1" ht="35.25" customHeight="1" x14ac:dyDescent="0.2">
      <c r="A69" s="163">
        <v>43</v>
      </c>
      <c r="B69" s="163" t="s">
        <v>919</v>
      </c>
      <c r="C69" s="166" t="s">
        <v>910</v>
      </c>
      <c r="D69" s="165" t="s">
        <v>11</v>
      </c>
      <c r="E69" s="165" t="s">
        <v>904</v>
      </c>
      <c r="F69" s="163" t="s">
        <v>914</v>
      </c>
      <c r="G69" s="163"/>
      <c r="H69" s="167">
        <f>+I69+J69</f>
        <v>121315.13333333335</v>
      </c>
      <c r="I69" s="164">
        <v>90986.35</v>
      </c>
      <c r="J69" s="167">
        <f>+I69/3</f>
        <v>30328.783333333336</v>
      </c>
      <c r="K69" s="164">
        <v>90986.35</v>
      </c>
      <c r="L69" s="164"/>
      <c r="M69" s="164"/>
      <c r="N69" s="164"/>
      <c r="O69" s="164"/>
      <c r="P69" s="164"/>
      <c r="Q69" s="164"/>
      <c r="R69" s="164">
        <f>+I69-T69</f>
        <v>0</v>
      </c>
      <c r="S69" s="164"/>
      <c r="T69" s="164">
        <f>+K69+L69+M69+N69+O69</f>
        <v>90986.35</v>
      </c>
      <c r="U69" s="162" t="s">
        <v>945</v>
      </c>
      <c r="V69" s="140"/>
      <c r="W69" s="140"/>
      <c r="X69" s="140"/>
      <c r="Y69" s="140"/>
      <c r="Z69" s="140"/>
    </row>
    <row r="70" spans="1:26" s="92" customFormat="1" ht="34.5" customHeight="1" x14ac:dyDescent="0.2">
      <c r="A70" s="82"/>
      <c r="B70" s="82" t="s">
        <v>177</v>
      </c>
      <c r="C70" s="107" t="s">
        <v>178</v>
      </c>
      <c r="D70" s="82" t="s">
        <v>8</v>
      </c>
      <c r="E70" s="82"/>
      <c r="F70" s="82"/>
      <c r="G70" s="82">
        <v>75</v>
      </c>
      <c r="H70" s="91">
        <f>+H71</f>
        <v>36165.746666666666</v>
      </c>
      <c r="I70" s="91">
        <v>37500</v>
      </c>
      <c r="J70" s="91">
        <f>+J71</f>
        <v>9041.4366666666665</v>
      </c>
      <c r="K70" s="91">
        <f>+K71</f>
        <v>23899.31</v>
      </c>
      <c r="L70" s="91">
        <f>+L71</f>
        <v>0</v>
      </c>
      <c r="M70" s="91">
        <f t="shared" ref="M70:O70" si="78">+M71</f>
        <v>0</v>
      </c>
      <c r="N70" s="91">
        <f t="shared" si="78"/>
        <v>3225</v>
      </c>
      <c r="O70" s="91">
        <f t="shared" si="78"/>
        <v>0</v>
      </c>
      <c r="P70" s="91">
        <f t="shared" ref="P70" si="79">+P71</f>
        <v>4300</v>
      </c>
      <c r="Q70" s="91">
        <f t="shared" ref="Q70" si="80">+Q71</f>
        <v>0</v>
      </c>
      <c r="R70" s="91">
        <f>+R71</f>
        <v>0</v>
      </c>
      <c r="S70" s="91"/>
      <c r="T70" s="91">
        <f>+K70+L70</f>
        <v>23899.31</v>
      </c>
      <c r="U70" s="93"/>
      <c r="V70" s="177"/>
      <c r="W70" s="177"/>
      <c r="X70" s="177"/>
      <c r="Y70" s="177"/>
      <c r="Z70" s="177"/>
    </row>
    <row r="71" spans="1:26" s="97" customFormat="1" ht="36" x14ac:dyDescent="0.2">
      <c r="A71" s="114">
        <v>44</v>
      </c>
      <c r="B71" s="114" t="s">
        <v>179</v>
      </c>
      <c r="C71" s="115" t="s">
        <v>180</v>
      </c>
      <c r="D71" s="114" t="s">
        <v>11</v>
      </c>
      <c r="E71" s="114" t="s">
        <v>956</v>
      </c>
      <c r="F71" s="114" t="s">
        <v>914</v>
      </c>
      <c r="G71" s="114">
        <v>75</v>
      </c>
      <c r="H71" s="119">
        <f>+I71+J71</f>
        <v>36165.746666666666</v>
      </c>
      <c r="I71" s="116">
        <f>+K71+N71+O71</f>
        <v>27124.31</v>
      </c>
      <c r="J71" s="119">
        <f>+I71/3</f>
        <v>9041.4366666666665</v>
      </c>
      <c r="K71" s="116">
        <v>23899.31</v>
      </c>
      <c r="L71" s="116">
        <v>0</v>
      </c>
      <c r="M71" s="116"/>
      <c r="N71" s="119">
        <f t="shared" ref="N71:O71" si="81">0.75*P71</f>
        <v>3225</v>
      </c>
      <c r="O71" s="119">
        <f t="shared" si="81"/>
        <v>0</v>
      </c>
      <c r="P71" s="116">
        <v>4300</v>
      </c>
      <c r="Q71" s="116"/>
      <c r="R71" s="116">
        <f>+I71-T71</f>
        <v>0</v>
      </c>
      <c r="S71" s="116"/>
      <c r="T71" s="116">
        <f>+K71+L71+M71+N71+O71</f>
        <v>27124.31</v>
      </c>
      <c r="U71" s="124"/>
      <c r="V71" s="140"/>
      <c r="W71" s="140"/>
      <c r="X71" s="140"/>
      <c r="Y71" s="140"/>
      <c r="Z71" s="140"/>
    </row>
    <row r="72" spans="1:26" s="92" customFormat="1" ht="26.25" customHeight="1" x14ac:dyDescent="0.2">
      <c r="A72" s="104"/>
      <c r="B72" s="104" t="s">
        <v>184</v>
      </c>
      <c r="C72" s="109" t="s">
        <v>185</v>
      </c>
      <c r="D72" s="104" t="s">
        <v>2</v>
      </c>
      <c r="E72" s="104"/>
      <c r="F72" s="104"/>
      <c r="G72" s="104">
        <v>75</v>
      </c>
      <c r="H72" s="102">
        <f t="shared" ref="H72:R72" si="82">+H73+H86+H91</f>
        <v>5957038.916666666</v>
      </c>
      <c r="I72" s="102">
        <f t="shared" si="82"/>
        <v>4467779.1874999991</v>
      </c>
      <c r="J72" s="102">
        <f t="shared" si="82"/>
        <v>1489259.7291666665</v>
      </c>
      <c r="K72" s="102">
        <f t="shared" si="82"/>
        <v>3508073.99</v>
      </c>
      <c r="L72" s="102">
        <f>+L73+L86+L91</f>
        <v>0</v>
      </c>
      <c r="M72" s="102">
        <f t="shared" ref="M72:O72" si="83">+M73+M86+M91</f>
        <v>0</v>
      </c>
      <c r="N72" s="102">
        <f t="shared" si="83"/>
        <v>851798.23499999999</v>
      </c>
      <c r="O72" s="102">
        <f t="shared" si="83"/>
        <v>107906.96250000001</v>
      </c>
      <c r="P72" s="102">
        <f t="shared" ref="P72" si="84">+P73+P86+P91</f>
        <v>1135730.98</v>
      </c>
      <c r="Q72" s="102">
        <f t="shared" ref="Q72" si="85">+Q73+Q86+Q91</f>
        <v>143875.95000000001</v>
      </c>
      <c r="R72" s="102">
        <f t="shared" si="82"/>
        <v>0</v>
      </c>
      <c r="S72" s="102"/>
      <c r="T72" s="102">
        <f>+K72+L72</f>
        <v>3508073.99</v>
      </c>
      <c r="U72" s="102"/>
      <c r="V72" s="177"/>
      <c r="W72" s="177"/>
      <c r="X72" s="177"/>
      <c r="Y72" s="177"/>
      <c r="Z72" s="177"/>
    </row>
    <row r="73" spans="1:26" s="97" customFormat="1" ht="26.25" customHeight="1" x14ac:dyDescent="0.2">
      <c r="A73" s="84"/>
      <c r="B73" s="84" t="s">
        <v>186</v>
      </c>
      <c r="C73" s="110" t="s">
        <v>187</v>
      </c>
      <c r="D73" s="84" t="s">
        <v>5</v>
      </c>
      <c r="E73" s="84"/>
      <c r="F73" s="84"/>
      <c r="G73" s="84">
        <v>75</v>
      </c>
      <c r="H73" s="96">
        <f t="shared" ref="H73:R73" si="86">+H74+H76+H78+H82+H84</f>
        <v>5495292.2366666663</v>
      </c>
      <c r="I73" s="96">
        <f t="shared" si="86"/>
        <v>4121469.1774999998</v>
      </c>
      <c r="J73" s="96">
        <f t="shared" si="86"/>
        <v>1373823.0591666666</v>
      </c>
      <c r="K73" s="96">
        <f t="shared" si="86"/>
        <v>3179313.98</v>
      </c>
      <c r="L73" s="96">
        <f>+L74+L76+L78+L82+L84</f>
        <v>0</v>
      </c>
      <c r="M73" s="96">
        <f t="shared" ref="M73:O73" si="87">+M74+M76+M78+M82+M84</f>
        <v>0</v>
      </c>
      <c r="N73" s="96">
        <f t="shared" si="87"/>
        <v>834248.23499999999</v>
      </c>
      <c r="O73" s="96">
        <f t="shared" si="87"/>
        <v>107906.96250000001</v>
      </c>
      <c r="P73" s="96">
        <f t="shared" ref="P73" si="88">+P74+P76+P78+P82+P84</f>
        <v>1112330.98</v>
      </c>
      <c r="Q73" s="96">
        <f t="shared" ref="Q73" si="89">+Q74+Q76+Q78+Q82+Q84</f>
        <v>143875.95000000001</v>
      </c>
      <c r="R73" s="96">
        <f t="shared" si="86"/>
        <v>0</v>
      </c>
      <c r="S73" s="96"/>
      <c r="T73" s="96">
        <f>+K73+L73</f>
        <v>3179313.98</v>
      </c>
      <c r="U73" s="96"/>
      <c r="V73" s="140"/>
      <c r="W73" s="140"/>
      <c r="X73" s="140"/>
      <c r="Y73" s="140"/>
      <c r="Z73" s="140"/>
    </row>
    <row r="74" spans="1:26" s="97" customFormat="1" ht="48" x14ac:dyDescent="0.2">
      <c r="A74" s="85"/>
      <c r="B74" s="85" t="s">
        <v>188</v>
      </c>
      <c r="C74" s="111" t="s">
        <v>189</v>
      </c>
      <c r="D74" s="85" t="s">
        <v>8</v>
      </c>
      <c r="E74" s="85"/>
      <c r="F74" s="85"/>
      <c r="G74" s="85">
        <v>75</v>
      </c>
      <c r="H74" s="93">
        <f t="shared" ref="H74:R74" si="90">+H75</f>
        <v>26489.173333333336</v>
      </c>
      <c r="I74" s="93">
        <f t="shared" si="90"/>
        <v>19866.88</v>
      </c>
      <c r="J74" s="93">
        <f t="shared" si="90"/>
        <v>6622.293333333334</v>
      </c>
      <c r="K74" s="93">
        <f t="shared" si="90"/>
        <v>19866.88</v>
      </c>
      <c r="L74" s="93">
        <f t="shared" si="90"/>
        <v>0</v>
      </c>
      <c r="M74" s="93">
        <f t="shared" si="90"/>
        <v>0</v>
      </c>
      <c r="N74" s="93">
        <f t="shared" si="90"/>
        <v>0</v>
      </c>
      <c r="O74" s="93">
        <f t="shared" si="90"/>
        <v>0</v>
      </c>
      <c r="P74" s="93">
        <f t="shared" si="90"/>
        <v>0</v>
      </c>
      <c r="Q74" s="93">
        <f t="shared" si="90"/>
        <v>0</v>
      </c>
      <c r="R74" s="93">
        <f t="shared" si="90"/>
        <v>0</v>
      </c>
      <c r="S74" s="93"/>
      <c r="T74" s="93">
        <f>+K74+L74</f>
        <v>19866.88</v>
      </c>
      <c r="U74" s="93"/>
      <c r="V74" s="140"/>
      <c r="W74" s="140"/>
      <c r="X74" s="140"/>
      <c r="Y74" s="140"/>
      <c r="Z74" s="140"/>
    </row>
    <row r="75" spans="1:26" s="97" customFormat="1" ht="26.25" customHeight="1" x14ac:dyDescent="0.2">
      <c r="A75" s="170">
        <v>45</v>
      </c>
      <c r="B75" s="170" t="s">
        <v>190</v>
      </c>
      <c r="C75" s="171" t="s">
        <v>191</v>
      </c>
      <c r="D75" s="170" t="s">
        <v>11</v>
      </c>
      <c r="E75" s="170" t="s">
        <v>858</v>
      </c>
      <c r="F75" s="170" t="s">
        <v>905</v>
      </c>
      <c r="G75" s="170">
        <v>75</v>
      </c>
      <c r="H75" s="172">
        <f>+I75+J75</f>
        <v>26489.173333333336</v>
      </c>
      <c r="I75" s="172">
        <v>19866.88</v>
      </c>
      <c r="J75" s="172">
        <f>+I75/3</f>
        <v>6622.293333333334</v>
      </c>
      <c r="K75" s="172">
        <v>19866.88</v>
      </c>
      <c r="L75" s="172"/>
      <c r="M75" s="172"/>
      <c r="N75" s="172"/>
      <c r="O75" s="172"/>
      <c r="P75" s="172"/>
      <c r="Q75" s="172"/>
      <c r="R75" s="161">
        <f>+I75-T75</f>
        <v>0</v>
      </c>
      <c r="S75" s="161"/>
      <c r="T75" s="161">
        <f>+K75+L75+M75+N75+O75</f>
        <v>19866.88</v>
      </c>
      <c r="U75" s="168" t="s">
        <v>945</v>
      </c>
      <c r="V75" s="140"/>
      <c r="W75" s="140"/>
      <c r="X75" s="140"/>
      <c r="Y75" s="140"/>
      <c r="Z75" s="140"/>
    </row>
    <row r="76" spans="1:26" s="97" customFormat="1" ht="48" x14ac:dyDescent="0.2">
      <c r="A76" s="85"/>
      <c r="B76" s="85" t="s">
        <v>194</v>
      </c>
      <c r="C76" s="111" t="s">
        <v>195</v>
      </c>
      <c r="D76" s="85" t="s">
        <v>8</v>
      </c>
      <c r="E76" s="85"/>
      <c r="F76" s="85"/>
      <c r="G76" s="85">
        <v>75</v>
      </c>
      <c r="H76" s="93">
        <f t="shared" ref="H76:R76" si="91">+H77</f>
        <v>9876.92</v>
      </c>
      <c r="I76" s="93">
        <f t="shared" si="91"/>
        <v>7407.69</v>
      </c>
      <c r="J76" s="93">
        <f t="shared" si="91"/>
        <v>2469.23</v>
      </c>
      <c r="K76" s="93">
        <f t="shared" si="91"/>
        <v>6657.69</v>
      </c>
      <c r="L76" s="93">
        <f t="shared" si="91"/>
        <v>0</v>
      </c>
      <c r="M76" s="93">
        <f t="shared" si="91"/>
        <v>0</v>
      </c>
      <c r="N76" s="93">
        <f t="shared" si="91"/>
        <v>750</v>
      </c>
      <c r="O76" s="93">
        <f t="shared" si="91"/>
        <v>0</v>
      </c>
      <c r="P76" s="93">
        <f t="shared" si="91"/>
        <v>1000</v>
      </c>
      <c r="Q76" s="93">
        <f t="shared" si="91"/>
        <v>0</v>
      </c>
      <c r="R76" s="93">
        <f t="shared" si="91"/>
        <v>0</v>
      </c>
      <c r="S76" s="93"/>
      <c r="T76" s="93">
        <f>+K76+L76</f>
        <v>6657.69</v>
      </c>
      <c r="U76" s="93"/>
      <c r="V76" s="140"/>
      <c r="W76" s="140"/>
      <c r="X76" s="140"/>
      <c r="Y76" s="140"/>
      <c r="Z76" s="140"/>
    </row>
    <row r="77" spans="1:26" s="97" customFormat="1" ht="26.25" customHeight="1" x14ac:dyDescent="0.2">
      <c r="A77" s="125">
        <v>46</v>
      </c>
      <c r="B77" s="125" t="s">
        <v>196</v>
      </c>
      <c r="C77" s="126" t="s">
        <v>197</v>
      </c>
      <c r="D77" s="125" t="s">
        <v>11</v>
      </c>
      <c r="E77" s="125" t="s">
        <v>859</v>
      </c>
      <c r="F77" s="125" t="s">
        <v>905</v>
      </c>
      <c r="G77" s="125">
        <v>75</v>
      </c>
      <c r="H77" s="119">
        <f>+I77+J77</f>
        <v>9876.92</v>
      </c>
      <c r="I77" s="116">
        <f>+K77+N77+O77</f>
        <v>7407.69</v>
      </c>
      <c r="J77" s="119">
        <f>+I77/3</f>
        <v>2469.23</v>
      </c>
      <c r="K77" s="127">
        <v>6657.69</v>
      </c>
      <c r="L77" s="127">
        <v>0</v>
      </c>
      <c r="M77" s="154">
        <v>0</v>
      </c>
      <c r="N77" s="119">
        <f t="shared" ref="N77:O77" si="92">0.75*P77</f>
        <v>750</v>
      </c>
      <c r="O77" s="119">
        <f t="shared" si="92"/>
        <v>0</v>
      </c>
      <c r="P77" s="154">
        <v>1000</v>
      </c>
      <c r="Q77" s="154"/>
      <c r="R77" s="116">
        <f>+I77-T77</f>
        <v>0</v>
      </c>
      <c r="S77" s="116"/>
      <c r="T77" s="116">
        <f>+K77+L77+M77+N77+O77</f>
        <v>7407.69</v>
      </c>
      <c r="U77" s="124"/>
      <c r="V77" s="140"/>
      <c r="W77" s="140"/>
      <c r="X77" s="140"/>
      <c r="Y77" s="140"/>
      <c r="Z77" s="140"/>
    </row>
    <row r="78" spans="1:26" ht="48" x14ac:dyDescent="0.2">
      <c r="A78" s="85"/>
      <c r="B78" s="85" t="s">
        <v>198</v>
      </c>
      <c r="C78" s="111" t="s">
        <v>199</v>
      </c>
      <c r="D78" s="85" t="s">
        <v>8</v>
      </c>
      <c r="E78" s="85"/>
      <c r="F78" s="85"/>
      <c r="G78" s="85">
        <v>75</v>
      </c>
      <c r="H78" s="93">
        <f t="shared" ref="H78:R78" si="93">+H79+H80+H81</f>
        <v>5173359.5033333329</v>
      </c>
      <c r="I78" s="93">
        <f t="shared" si="93"/>
        <v>3880019.6274999999</v>
      </c>
      <c r="J78" s="93">
        <f t="shared" si="93"/>
        <v>1293339.8758333332</v>
      </c>
      <c r="K78" s="93">
        <f t="shared" si="93"/>
        <v>2972720.68</v>
      </c>
      <c r="L78" s="93">
        <f t="shared" si="93"/>
        <v>0</v>
      </c>
      <c r="M78" s="93">
        <f t="shared" si="93"/>
        <v>0</v>
      </c>
      <c r="N78" s="93">
        <f t="shared" si="93"/>
        <v>799391.98499999999</v>
      </c>
      <c r="O78" s="93">
        <f t="shared" si="93"/>
        <v>107906.96250000001</v>
      </c>
      <c r="P78" s="93">
        <f t="shared" si="93"/>
        <v>1065855.98</v>
      </c>
      <c r="Q78" s="93">
        <f t="shared" si="93"/>
        <v>143875.95000000001</v>
      </c>
      <c r="R78" s="93">
        <f t="shared" si="93"/>
        <v>0</v>
      </c>
      <c r="S78" s="93"/>
      <c r="T78" s="93">
        <f>+K78+L78</f>
        <v>2972720.68</v>
      </c>
      <c r="U78" s="93"/>
    </row>
    <row r="79" spans="1:26" s="97" customFormat="1" ht="26.25" customHeight="1" x14ac:dyDescent="0.2">
      <c r="A79" s="125">
        <v>47</v>
      </c>
      <c r="B79" s="125" t="s">
        <v>200</v>
      </c>
      <c r="C79" s="126" t="s">
        <v>201</v>
      </c>
      <c r="D79" s="125" t="s">
        <v>11</v>
      </c>
      <c r="E79" s="125" t="s">
        <v>859</v>
      </c>
      <c r="F79" s="125" t="s">
        <v>914</v>
      </c>
      <c r="G79" s="125">
        <v>75</v>
      </c>
      <c r="H79" s="119">
        <f t="shared" ref="H79:H81" si="94">+I79+J79</f>
        <v>2254035.563333333</v>
      </c>
      <c r="I79" s="116">
        <f t="shared" ref="I79:I81" si="95">+K79+N79+O79</f>
        <v>1690526.6724999999</v>
      </c>
      <c r="J79" s="119">
        <f t="shared" ref="J79:J81" si="96">+I79/3</f>
        <v>563508.89083333325</v>
      </c>
      <c r="K79" s="127">
        <f>1113182.77-857.36+173294.3</f>
        <v>1285619.71</v>
      </c>
      <c r="L79" s="127">
        <v>0</v>
      </c>
      <c r="M79" s="154">
        <v>0</v>
      </c>
      <c r="N79" s="119">
        <f t="shared" ref="N79:N81" si="97">0.75*P79</f>
        <v>297000</v>
      </c>
      <c r="O79" s="119">
        <f t="shared" ref="O79:O81" si="98">0.75*Q79</f>
        <v>107906.96250000001</v>
      </c>
      <c r="P79" s="154">
        <v>396000</v>
      </c>
      <c r="Q79" s="154">
        <v>143875.95000000001</v>
      </c>
      <c r="R79" s="116">
        <f>+I79-T79</f>
        <v>0</v>
      </c>
      <c r="S79" s="116"/>
      <c r="T79" s="116">
        <f>+K79+L79+M79+N79+O79</f>
        <v>1690526.6724999999</v>
      </c>
      <c r="U79" s="124"/>
      <c r="V79" s="140"/>
      <c r="W79" s="140"/>
      <c r="X79" s="140"/>
      <c r="Y79" s="140"/>
      <c r="Z79" s="140"/>
    </row>
    <row r="80" spans="1:26" s="97" customFormat="1" ht="26.25" customHeight="1" x14ac:dyDescent="0.2">
      <c r="A80" s="125">
        <v>48</v>
      </c>
      <c r="B80" s="125" t="s">
        <v>202</v>
      </c>
      <c r="C80" s="126" t="s">
        <v>203</v>
      </c>
      <c r="D80" s="125" t="s">
        <v>11</v>
      </c>
      <c r="E80" s="125" t="s">
        <v>859</v>
      </c>
      <c r="F80" s="125" t="s">
        <v>914</v>
      </c>
      <c r="G80" s="125">
        <v>75</v>
      </c>
      <c r="H80" s="119">
        <f t="shared" si="94"/>
        <v>2603476.7400000002</v>
      </c>
      <c r="I80" s="116">
        <f t="shared" si="95"/>
        <v>1952607.5550000002</v>
      </c>
      <c r="J80" s="119">
        <f t="shared" si="96"/>
        <v>650869.18500000006</v>
      </c>
      <c r="K80" s="127">
        <f>1501261.37-10920.8</f>
        <v>1490340.57</v>
      </c>
      <c r="L80" s="127">
        <v>0</v>
      </c>
      <c r="M80" s="154">
        <v>0</v>
      </c>
      <c r="N80" s="119">
        <f t="shared" si="97"/>
        <v>462266.98499999999</v>
      </c>
      <c r="O80" s="119">
        <f t="shared" si="98"/>
        <v>0</v>
      </c>
      <c r="P80" s="154">
        <v>616355.98</v>
      </c>
      <c r="Q80" s="154"/>
      <c r="R80" s="116">
        <f>+I80-T80</f>
        <v>0</v>
      </c>
      <c r="S80" s="116"/>
      <c r="T80" s="116">
        <f>+K80+L80+M80+N80+O80</f>
        <v>1952607.5550000002</v>
      </c>
      <c r="U80" s="124"/>
      <c r="V80" s="140"/>
      <c r="W80" s="140"/>
      <c r="X80" s="140"/>
      <c r="Y80" s="140"/>
      <c r="Z80" s="140"/>
    </row>
    <row r="81" spans="1:26" s="97" customFormat="1" ht="26.25" customHeight="1" x14ac:dyDescent="0.2">
      <c r="A81" s="125">
        <v>49</v>
      </c>
      <c r="B81" s="125" t="s">
        <v>204</v>
      </c>
      <c r="C81" s="126" t="s">
        <v>205</v>
      </c>
      <c r="D81" s="125" t="s">
        <v>11</v>
      </c>
      <c r="E81" s="125" t="s">
        <v>933</v>
      </c>
      <c r="F81" s="125" t="s">
        <v>914</v>
      </c>
      <c r="G81" s="125">
        <v>75</v>
      </c>
      <c r="H81" s="119">
        <f t="shared" si="94"/>
        <v>315847.2</v>
      </c>
      <c r="I81" s="116">
        <f t="shared" si="95"/>
        <v>236885.4</v>
      </c>
      <c r="J81" s="119">
        <f t="shared" si="96"/>
        <v>78961.8</v>
      </c>
      <c r="K81" s="127">
        <v>196760.4</v>
      </c>
      <c r="L81" s="127">
        <v>0</v>
      </c>
      <c r="M81" s="154">
        <v>0</v>
      </c>
      <c r="N81" s="119">
        <f t="shared" si="97"/>
        <v>40125</v>
      </c>
      <c r="O81" s="119">
        <f t="shared" si="98"/>
        <v>0</v>
      </c>
      <c r="P81" s="154">
        <v>53500</v>
      </c>
      <c r="Q81" s="154"/>
      <c r="R81" s="116">
        <f>+I81-T81</f>
        <v>0</v>
      </c>
      <c r="S81" s="116"/>
      <c r="T81" s="116">
        <f>+K81+L81+M81+N81+O81</f>
        <v>236885.4</v>
      </c>
      <c r="U81" s="124"/>
      <c r="V81" s="140"/>
      <c r="W81" s="140"/>
      <c r="X81" s="140"/>
      <c r="Y81" s="140"/>
      <c r="Z81" s="140"/>
    </row>
    <row r="82" spans="1:26" ht="26.25" customHeight="1" x14ac:dyDescent="0.2">
      <c r="A82" s="85"/>
      <c r="B82" s="85" t="s">
        <v>206</v>
      </c>
      <c r="C82" s="111" t="s">
        <v>207</v>
      </c>
      <c r="D82" s="85" t="s">
        <v>8</v>
      </c>
      <c r="E82" s="85"/>
      <c r="F82" s="85"/>
      <c r="G82" s="85">
        <v>75</v>
      </c>
      <c r="H82" s="93">
        <f t="shared" ref="H82:R82" si="99">+H83</f>
        <v>191514.18666666668</v>
      </c>
      <c r="I82" s="93">
        <f t="shared" si="99"/>
        <v>143635.64000000001</v>
      </c>
      <c r="J82" s="93">
        <f t="shared" si="99"/>
        <v>47878.546666666669</v>
      </c>
      <c r="K82" s="93">
        <f t="shared" si="99"/>
        <v>119159.39</v>
      </c>
      <c r="L82" s="93">
        <f t="shared" si="99"/>
        <v>0</v>
      </c>
      <c r="M82" s="93">
        <f t="shared" si="99"/>
        <v>0</v>
      </c>
      <c r="N82" s="93">
        <f t="shared" si="99"/>
        <v>24476.25</v>
      </c>
      <c r="O82" s="93">
        <f t="shared" si="99"/>
        <v>0</v>
      </c>
      <c r="P82" s="93">
        <f t="shared" si="99"/>
        <v>32635</v>
      </c>
      <c r="Q82" s="93">
        <f t="shared" si="99"/>
        <v>0</v>
      </c>
      <c r="R82" s="93">
        <f t="shared" si="99"/>
        <v>0</v>
      </c>
      <c r="S82" s="93"/>
      <c r="T82" s="93">
        <f>+K82+L82</f>
        <v>119159.39</v>
      </c>
      <c r="U82" s="93"/>
    </row>
    <row r="83" spans="1:26" s="97" customFormat="1" ht="24" x14ac:dyDescent="0.2">
      <c r="A83" s="125">
        <v>50</v>
      </c>
      <c r="B83" s="125" t="s">
        <v>208</v>
      </c>
      <c r="C83" s="126" t="s">
        <v>209</v>
      </c>
      <c r="D83" s="125" t="s">
        <v>11</v>
      </c>
      <c r="E83" s="125" t="s">
        <v>859</v>
      </c>
      <c r="F83" s="125" t="s">
        <v>914</v>
      </c>
      <c r="G83" s="125">
        <v>75</v>
      </c>
      <c r="H83" s="119">
        <f>+I83+J83</f>
        <v>191514.18666666668</v>
      </c>
      <c r="I83" s="116">
        <f>+K83+N83+O83</f>
        <v>143635.64000000001</v>
      </c>
      <c r="J83" s="119">
        <f>+I83/3</f>
        <v>47878.546666666669</v>
      </c>
      <c r="K83" s="127">
        <f>108162.49-30.1+11027</f>
        <v>119159.39</v>
      </c>
      <c r="L83" s="127">
        <v>0</v>
      </c>
      <c r="M83" s="154"/>
      <c r="N83" s="119">
        <f t="shared" ref="N83:O83" si="100">0.75*P83</f>
        <v>24476.25</v>
      </c>
      <c r="O83" s="119">
        <f t="shared" si="100"/>
        <v>0</v>
      </c>
      <c r="P83" s="154">
        <v>32635</v>
      </c>
      <c r="Q83" s="154"/>
      <c r="R83" s="116">
        <f>+I83-T83</f>
        <v>0</v>
      </c>
      <c r="S83" s="116"/>
      <c r="T83" s="116">
        <f>+K83+L83+M83+N83+O83</f>
        <v>143635.64000000001</v>
      </c>
      <c r="U83" s="149"/>
      <c r="V83" s="140"/>
      <c r="W83" s="140"/>
      <c r="X83" s="140"/>
      <c r="Y83" s="140"/>
      <c r="Z83" s="140"/>
    </row>
    <row r="84" spans="1:26" ht="24" x14ac:dyDescent="0.2">
      <c r="A84" s="85"/>
      <c r="B84" s="85" t="s">
        <v>210</v>
      </c>
      <c r="C84" s="111" t="s">
        <v>211</v>
      </c>
      <c r="D84" s="85" t="s">
        <v>8</v>
      </c>
      <c r="E84" s="85"/>
      <c r="F84" s="85"/>
      <c r="G84" s="85">
        <v>75</v>
      </c>
      <c r="H84" s="93">
        <f t="shared" ref="H84:R84" si="101">+H85</f>
        <v>94052.453333333324</v>
      </c>
      <c r="I84" s="93">
        <f t="shared" si="101"/>
        <v>70539.34</v>
      </c>
      <c r="J84" s="93">
        <f t="shared" si="101"/>
        <v>23513.113333333331</v>
      </c>
      <c r="K84" s="93">
        <f t="shared" si="101"/>
        <v>60909.34</v>
      </c>
      <c r="L84" s="93">
        <f t="shared" si="101"/>
        <v>0</v>
      </c>
      <c r="M84" s="93">
        <f t="shared" si="101"/>
        <v>0</v>
      </c>
      <c r="N84" s="93">
        <f t="shared" si="101"/>
        <v>9630</v>
      </c>
      <c r="O84" s="93">
        <f t="shared" si="101"/>
        <v>0</v>
      </c>
      <c r="P84" s="93">
        <f t="shared" si="101"/>
        <v>12840</v>
      </c>
      <c r="Q84" s="93">
        <f t="shared" si="101"/>
        <v>0</v>
      </c>
      <c r="R84" s="93">
        <f t="shared" si="101"/>
        <v>0</v>
      </c>
      <c r="S84" s="93"/>
      <c r="T84" s="93">
        <f>+K84+L84</f>
        <v>60909.34</v>
      </c>
      <c r="U84" s="93"/>
    </row>
    <row r="85" spans="1:26" s="97" customFormat="1" ht="24" x14ac:dyDescent="0.2">
      <c r="A85" s="125">
        <v>51</v>
      </c>
      <c r="B85" s="125" t="s">
        <v>212</v>
      </c>
      <c r="C85" s="126" t="s">
        <v>211</v>
      </c>
      <c r="D85" s="125" t="s">
        <v>11</v>
      </c>
      <c r="E85" s="125" t="s">
        <v>859</v>
      </c>
      <c r="F85" s="125" t="s">
        <v>914</v>
      </c>
      <c r="G85" s="125">
        <v>75</v>
      </c>
      <c r="H85" s="119">
        <f>+I85+J85</f>
        <v>94052.453333333324</v>
      </c>
      <c r="I85" s="116">
        <f>+K85+N85+O85</f>
        <v>70539.34</v>
      </c>
      <c r="J85" s="119">
        <f>+I85/3</f>
        <v>23513.113333333331</v>
      </c>
      <c r="K85" s="127">
        <v>60909.34</v>
      </c>
      <c r="L85" s="127">
        <v>0</v>
      </c>
      <c r="M85" s="154">
        <v>0</v>
      </c>
      <c r="N85" s="119">
        <f t="shared" ref="N85:O85" si="102">0.75*P85</f>
        <v>9630</v>
      </c>
      <c r="O85" s="119">
        <f t="shared" si="102"/>
        <v>0</v>
      </c>
      <c r="P85" s="154">
        <v>12840</v>
      </c>
      <c r="Q85" s="154"/>
      <c r="R85" s="116">
        <f>+I85-T85</f>
        <v>0</v>
      </c>
      <c r="S85" s="116"/>
      <c r="T85" s="116">
        <f>+K85+L85+M85+N85+O85</f>
        <v>70539.34</v>
      </c>
      <c r="U85" s="149"/>
      <c r="V85" s="140"/>
      <c r="W85" s="140"/>
      <c r="X85" s="140"/>
      <c r="Y85" s="140"/>
      <c r="Z85" s="140"/>
    </row>
    <row r="86" spans="1:26" ht="26.25" customHeight="1" x14ac:dyDescent="0.2">
      <c r="A86" s="84"/>
      <c r="B86" s="84" t="s">
        <v>213</v>
      </c>
      <c r="C86" s="110" t="s">
        <v>214</v>
      </c>
      <c r="D86" s="84" t="s">
        <v>5</v>
      </c>
      <c r="E86" s="84"/>
      <c r="F86" s="84"/>
      <c r="G86" s="84">
        <v>75</v>
      </c>
      <c r="H86" s="96">
        <f t="shared" ref="H86:R86" si="103">+H87+H89</f>
        <v>459089.16</v>
      </c>
      <c r="I86" s="96">
        <f t="shared" si="103"/>
        <v>344316.87</v>
      </c>
      <c r="J86" s="96">
        <f t="shared" si="103"/>
        <v>114772.29</v>
      </c>
      <c r="K86" s="96">
        <f t="shared" si="103"/>
        <v>326766.87</v>
      </c>
      <c r="L86" s="96">
        <f>+L87+L89</f>
        <v>0</v>
      </c>
      <c r="M86" s="96">
        <f t="shared" ref="M86:O86" si="104">+M87+M89</f>
        <v>0</v>
      </c>
      <c r="N86" s="96">
        <f t="shared" si="104"/>
        <v>17550</v>
      </c>
      <c r="O86" s="96">
        <f t="shared" si="104"/>
        <v>0</v>
      </c>
      <c r="P86" s="96">
        <f t="shared" ref="P86" si="105">+P87+P89</f>
        <v>23400</v>
      </c>
      <c r="Q86" s="96">
        <f t="shared" ref="Q86" si="106">+Q87+Q89</f>
        <v>0</v>
      </c>
      <c r="R86" s="96">
        <f t="shared" si="103"/>
        <v>0</v>
      </c>
      <c r="S86" s="96"/>
      <c r="T86" s="96">
        <f>+K86+L86</f>
        <v>326766.87</v>
      </c>
      <c r="U86" s="96"/>
    </row>
    <row r="87" spans="1:26" ht="48" x14ac:dyDescent="0.2">
      <c r="A87" s="85"/>
      <c r="B87" s="85" t="s">
        <v>215</v>
      </c>
      <c r="C87" s="111" t="s">
        <v>216</v>
      </c>
      <c r="D87" s="85" t="s">
        <v>8</v>
      </c>
      <c r="E87" s="85"/>
      <c r="F87" s="85"/>
      <c r="G87" s="85">
        <v>75</v>
      </c>
      <c r="H87" s="93">
        <f t="shared" ref="H87:R87" si="107">+H88</f>
        <v>193387.41333333333</v>
      </c>
      <c r="I87" s="93">
        <f t="shared" si="107"/>
        <v>145040.56</v>
      </c>
      <c r="J87" s="93">
        <f t="shared" si="107"/>
        <v>48346.853333333333</v>
      </c>
      <c r="K87" s="93">
        <f t="shared" si="107"/>
        <v>145040.56</v>
      </c>
      <c r="L87" s="93">
        <f t="shared" si="107"/>
        <v>0</v>
      </c>
      <c r="M87" s="93">
        <f t="shared" si="107"/>
        <v>0</v>
      </c>
      <c r="N87" s="93">
        <f t="shared" si="107"/>
        <v>0</v>
      </c>
      <c r="O87" s="93">
        <f t="shared" si="107"/>
        <v>0</v>
      </c>
      <c r="P87" s="93">
        <f t="shared" si="107"/>
        <v>0</v>
      </c>
      <c r="Q87" s="93">
        <f t="shared" si="107"/>
        <v>0</v>
      </c>
      <c r="R87" s="93">
        <f t="shared" si="107"/>
        <v>0</v>
      </c>
      <c r="S87" s="93"/>
      <c r="T87" s="93">
        <f>+K87+L87</f>
        <v>145040.56</v>
      </c>
      <c r="U87" s="93"/>
    </row>
    <row r="88" spans="1:26" s="97" customFormat="1" ht="36.75" customHeight="1" x14ac:dyDescent="0.2">
      <c r="A88" s="170">
        <v>52</v>
      </c>
      <c r="B88" s="170" t="s">
        <v>217</v>
      </c>
      <c r="C88" s="171" t="s">
        <v>218</v>
      </c>
      <c r="D88" s="170" t="s">
        <v>11</v>
      </c>
      <c r="E88" s="170" t="s">
        <v>859</v>
      </c>
      <c r="F88" s="170" t="s">
        <v>905</v>
      </c>
      <c r="G88" s="170">
        <v>75</v>
      </c>
      <c r="H88" s="172">
        <f>+I88+J88</f>
        <v>193387.41333333333</v>
      </c>
      <c r="I88" s="161">
        <v>145040.56</v>
      </c>
      <c r="J88" s="172">
        <f>+I88/3</f>
        <v>48346.853333333333</v>
      </c>
      <c r="K88" s="172">
        <v>145040.56</v>
      </c>
      <c r="L88" s="172">
        <v>0</v>
      </c>
      <c r="M88" s="172">
        <v>0</v>
      </c>
      <c r="N88" s="172">
        <v>0</v>
      </c>
      <c r="O88" s="172">
        <v>0</v>
      </c>
      <c r="P88" s="172"/>
      <c r="Q88" s="172"/>
      <c r="R88" s="161">
        <f>+I88-T88</f>
        <v>0</v>
      </c>
      <c r="S88" s="161"/>
      <c r="T88" s="161">
        <f>+K88+L88+M88+N88+O88</f>
        <v>145040.56</v>
      </c>
      <c r="U88" s="172" t="s">
        <v>945</v>
      </c>
      <c r="V88" s="140"/>
      <c r="W88" s="140"/>
      <c r="X88" s="140"/>
      <c r="Y88" s="140"/>
      <c r="Z88" s="140"/>
    </row>
    <row r="89" spans="1:26" ht="36" x14ac:dyDescent="0.2">
      <c r="A89" s="85"/>
      <c r="B89" s="85" t="s">
        <v>219</v>
      </c>
      <c r="C89" s="111" t="s">
        <v>220</v>
      </c>
      <c r="D89" s="85" t="s">
        <v>8</v>
      </c>
      <c r="E89" s="85"/>
      <c r="F89" s="85"/>
      <c r="G89" s="85">
        <v>75</v>
      </c>
      <c r="H89" s="93">
        <f t="shared" ref="H89:Q89" si="108">+H90</f>
        <v>265701.74666666664</v>
      </c>
      <c r="I89" s="93">
        <f t="shared" si="108"/>
        <v>199276.31</v>
      </c>
      <c r="J89" s="93">
        <f t="shared" si="108"/>
        <v>66425.436666666661</v>
      </c>
      <c r="K89" s="93">
        <f t="shared" si="108"/>
        <v>181726.31</v>
      </c>
      <c r="L89" s="93">
        <f t="shared" si="108"/>
        <v>0</v>
      </c>
      <c r="M89" s="93">
        <f t="shared" si="108"/>
        <v>0</v>
      </c>
      <c r="N89" s="93">
        <f t="shared" si="108"/>
        <v>17550</v>
      </c>
      <c r="O89" s="93">
        <f t="shared" si="108"/>
        <v>0</v>
      </c>
      <c r="P89" s="93">
        <f t="shared" si="108"/>
        <v>23400</v>
      </c>
      <c r="Q89" s="93">
        <f t="shared" si="108"/>
        <v>0</v>
      </c>
      <c r="R89" s="93">
        <f>+R90</f>
        <v>0</v>
      </c>
      <c r="S89" s="93"/>
      <c r="T89" s="93">
        <f>+K89+L89</f>
        <v>181726.31</v>
      </c>
      <c r="U89" s="93"/>
    </row>
    <row r="90" spans="1:26" s="97" customFormat="1" x14ac:dyDescent="0.2">
      <c r="A90" s="125">
        <v>53</v>
      </c>
      <c r="B90" s="125" t="s">
        <v>221</v>
      </c>
      <c r="C90" s="126" t="s">
        <v>222</v>
      </c>
      <c r="D90" s="125" t="s">
        <v>11</v>
      </c>
      <c r="E90" s="125" t="s">
        <v>859</v>
      </c>
      <c r="F90" s="125" t="s">
        <v>914</v>
      </c>
      <c r="G90" s="125">
        <v>75</v>
      </c>
      <c r="H90" s="119">
        <f>+I90+J90</f>
        <v>265701.74666666664</v>
      </c>
      <c r="I90" s="116">
        <f>+K90+N90+O90</f>
        <v>199276.31</v>
      </c>
      <c r="J90" s="119">
        <f>+I90/3</f>
        <v>66425.436666666661</v>
      </c>
      <c r="K90" s="127">
        <f>169066.31+12660</f>
        <v>181726.31</v>
      </c>
      <c r="L90" s="127">
        <v>0</v>
      </c>
      <c r="M90" s="154">
        <v>0</v>
      </c>
      <c r="N90" s="119">
        <f t="shared" ref="N90:O90" si="109">0.75*P90</f>
        <v>17550</v>
      </c>
      <c r="O90" s="119">
        <f t="shared" si="109"/>
        <v>0</v>
      </c>
      <c r="P90" s="154">
        <v>23400</v>
      </c>
      <c r="Q90" s="154"/>
      <c r="R90" s="116">
        <f>+I90-T90</f>
        <v>0</v>
      </c>
      <c r="S90" s="116"/>
      <c r="T90" s="116">
        <f>+K90+L90+M90+N90+O90</f>
        <v>199276.31</v>
      </c>
      <c r="U90" s="150"/>
      <c r="V90" s="140"/>
      <c r="W90" s="140"/>
      <c r="X90" s="140"/>
      <c r="Y90" s="140"/>
      <c r="Z90" s="140"/>
    </row>
    <row r="91" spans="1:26" ht="26.25" customHeight="1" x14ac:dyDescent="0.2">
      <c r="A91" s="84"/>
      <c r="B91" s="84" t="s">
        <v>223</v>
      </c>
      <c r="C91" s="110" t="s">
        <v>224</v>
      </c>
      <c r="D91" s="84" t="s">
        <v>5</v>
      </c>
      <c r="E91" s="84"/>
      <c r="F91" s="84"/>
      <c r="G91" s="84">
        <v>75</v>
      </c>
      <c r="H91" s="96">
        <f>+H92</f>
        <v>2657.52</v>
      </c>
      <c r="I91" s="96">
        <f t="shared" ref="I91:R92" si="110">+I92</f>
        <v>1993.14</v>
      </c>
      <c r="J91" s="96">
        <f t="shared" si="110"/>
        <v>664.37999999999988</v>
      </c>
      <c r="K91" s="96">
        <f t="shared" si="110"/>
        <v>1993.14</v>
      </c>
      <c r="L91" s="96">
        <f t="shared" si="110"/>
        <v>0</v>
      </c>
      <c r="M91" s="96">
        <f t="shared" si="110"/>
        <v>0</v>
      </c>
      <c r="N91" s="96">
        <f t="shared" si="110"/>
        <v>0</v>
      </c>
      <c r="O91" s="96">
        <f t="shared" si="110"/>
        <v>0</v>
      </c>
      <c r="P91" s="96">
        <f t="shared" si="110"/>
        <v>0</v>
      </c>
      <c r="Q91" s="96">
        <f t="shared" si="110"/>
        <v>0</v>
      </c>
      <c r="R91" s="96">
        <f t="shared" si="110"/>
        <v>0</v>
      </c>
      <c r="S91" s="96"/>
      <c r="T91" s="96">
        <f>+K91+L91</f>
        <v>1993.14</v>
      </c>
      <c r="U91" s="96"/>
    </row>
    <row r="92" spans="1:26" ht="36" x14ac:dyDescent="0.2">
      <c r="A92" s="85"/>
      <c r="B92" s="85" t="s">
        <v>225</v>
      </c>
      <c r="C92" s="111" t="s">
        <v>226</v>
      </c>
      <c r="D92" s="85" t="s">
        <v>8</v>
      </c>
      <c r="E92" s="85"/>
      <c r="F92" s="85"/>
      <c r="G92" s="85">
        <v>75</v>
      </c>
      <c r="H92" s="93">
        <f>+H93</f>
        <v>2657.52</v>
      </c>
      <c r="I92" s="93">
        <f t="shared" si="110"/>
        <v>1993.14</v>
      </c>
      <c r="J92" s="93">
        <f t="shared" si="110"/>
        <v>664.37999999999988</v>
      </c>
      <c r="K92" s="93">
        <f t="shared" si="110"/>
        <v>1993.14</v>
      </c>
      <c r="L92" s="93">
        <f t="shared" si="110"/>
        <v>0</v>
      </c>
      <c r="M92" s="93">
        <f t="shared" si="110"/>
        <v>0</v>
      </c>
      <c r="N92" s="93">
        <f t="shared" si="110"/>
        <v>0</v>
      </c>
      <c r="O92" s="93">
        <f t="shared" si="110"/>
        <v>0</v>
      </c>
      <c r="P92" s="93">
        <f t="shared" si="110"/>
        <v>0</v>
      </c>
      <c r="Q92" s="93">
        <f t="shared" si="110"/>
        <v>0</v>
      </c>
      <c r="R92" s="93">
        <f t="shared" si="110"/>
        <v>0</v>
      </c>
      <c r="S92" s="93"/>
      <c r="T92" s="93">
        <f>+K92+L92</f>
        <v>1993.14</v>
      </c>
      <c r="U92" s="93"/>
    </row>
    <row r="93" spans="1:26" s="97" customFormat="1" ht="24" x14ac:dyDescent="0.2">
      <c r="A93" s="170">
        <v>54</v>
      </c>
      <c r="B93" s="170" t="s">
        <v>227</v>
      </c>
      <c r="C93" s="171" t="s">
        <v>228</v>
      </c>
      <c r="D93" s="170" t="s">
        <v>11</v>
      </c>
      <c r="E93" s="170" t="s">
        <v>859</v>
      </c>
      <c r="F93" s="170" t="s">
        <v>914</v>
      </c>
      <c r="G93" s="170">
        <v>75</v>
      </c>
      <c r="H93" s="172">
        <f>2856.4-198.88</f>
        <v>2657.52</v>
      </c>
      <c r="I93" s="161">
        <f>ROUNDDOWN(H93*0.75,2)</f>
        <v>1993.14</v>
      </c>
      <c r="J93" s="172">
        <f>+H93-I93</f>
        <v>664.37999999999988</v>
      </c>
      <c r="K93" s="172">
        <v>1993.14</v>
      </c>
      <c r="L93" s="172"/>
      <c r="M93" s="172"/>
      <c r="N93" s="172"/>
      <c r="O93" s="172"/>
      <c r="P93" s="172"/>
      <c r="Q93" s="172"/>
      <c r="R93" s="161">
        <f>+I93-T93</f>
        <v>0</v>
      </c>
      <c r="S93" s="161"/>
      <c r="T93" s="161">
        <f>+K93+L93+M93+N93+O93</f>
        <v>1993.14</v>
      </c>
      <c r="U93" s="162" t="s">
        <v>945</v>
      </c>
      <c r="V93" s="140"/>
      <c r="W93" s="140"/>
      <c r="X93" s="140"/>
      <c r="Y93" s="140"/>
      <c r="Z93" s="140"/>
    </row>
    <row r="94" spans="1:26" s="92" customFormat="1" ht="24" x14ac:dyDescent="0.2">
      <c r="A94" s="104"/>
      <c r="B94" s="104" t="s">
        <v>890</v>
      </c>
      <c r="C94" s="109" t="s">
        <v>925</v>
      </c>
      <c r="D94" s="104" t="s">
        <v>2</v>
      </c>
      <c r="E94" s="104"/>
      <c r="F94" s="104"/>
      <c r="G94" s="104">
        <v>75</v>
      </c>
      <c r="H94" s="102">
        <f>+H95</f>
        <v>2494800</v>
      </c>
      <c r="I94" s="102">
        <f>+H94</f>
        <v>2494800</v>
      </c>
      <c r="J94" s="102">
        <v>0</v>
      </c>
      <c r="K94" s="102">
        <f>+K95</f>
        <v>1858000</v>
      </c>
      <c r="L94" s="102">
        <f>+L95</f>
        <v>0</v>
      </c>
      <c r="M94" s="102">
        <f t="shared" ref="M94:O94" si="111">+M95</f>
        <v>0</v>
      </c>
      <c r="N94" s="102">
        <f t="shared" si="111"/>
        <v>0</v>
      </c>
      <c r="O94" s="102">
        <f t="shared" si="111"/>
        <v>0</v>
      </c>
      <c r="P94" s="102">
        <f t="shared" ref="P94" si="112">+P95</f>
        <v>0</v>
      </c>
      <c r="Q94" s="102">
        <f t="shared" ref="Q94" si="113">+Q95</f>
        <v>0</v>
      </c>
      <c r="R94" s="102">
        <f>+R95</f>
        <v>636800</v>
      </c>
      <c r="S94" s="102"/>
      <c r="T94" s="102">
        <f>+K94+L94</f>
        <v>1858000</v>
      </c>
      <c r="U94" s="102"/>
      <c r="V94" s="177"/>
      <c r="W94" s="177"/>
      <c r="X94" s="177"/>
      <c r="Y94" s="177"/>
      <c r="Z94" s="177"/>
    </row>
    <row r="95" spans="1:26" s="97" customFormat="1" x14ac:dyDescent="0.2">
      <c r="A95" s="84"/>
      <c r="B95" s="84" t="s">
        <v>892</v>
      </c>
      <c r="C95" s="110" t="s">
        <v>891</v>
      </c>
      <c r="D95" s="84" t="s">
        <v>5</v>
      </c>
      <c r="E95" s="84"/>
      <c r="F95" s="84"/>
      <c r="G95" s="84">
        <v>75</v>
      </c>
      <c r="H95" s="96">
        <f>+H96+H98</f>
        <v>2494800</v>
      </c>
      <c r="I95" s="96">
        <f>+H95</f>
        <v>2494800</v>
      </c>
      <c r="J95" s="96">
        <v>0</v>
      </c>
      <c r="K95" s="96">
        <f>+K96+K98</f>
        <v>1858000</v>
      </c>
      <c r="L95" s="96">
        <f>+L96+L98</f>
        <v>0</v>
      </c>
      <c r="M95" s="96">
        <f t="shared" ref="M95:O95" si="114">+M96+M98</f>
        <v>0</v>
      </c>
      <c r="N95" s="96">
        <f t="shared" si="114"/>
        <v>0</v>
      </c>
      <c r="O95" s="96">
        <f t="shared" si="114"/>
        <v>0</v>
      </c>
      <c r="P95" s="96">
        <f t="shared" ref="P95" si="115">+P96+P98</f>
        <v>0</v>
      </c>
      <c r="Q95" s="96">
        <f t="shared" ref="Q95" si="116">+Q96+Q98</f>
        <v>0</v>
      </c>
      <c r="R95" s="96">
        <f>+R96+R98</f>
        <v>636800</v>
      </c>
      <c r="S95" s="96"/>
      <c r="T95" s="96">
        <f>+K95+L95</f>
        <v>1858000</v>
      </c>
      <c r="U95" s="96"/>
      <c r="V95" s="140"/>
      <c r="W95" s="140"/>
      <c r="X95" s="140"/>
      <c r="Y95" s="140"/>
      <c r="Z95" s="140"/>
    </row>
    <row r="96" spans="1:26" s="97" customFormat="1" x14ac:dyDescent="0.2">
      <c r="A96" s="85"/>
      <c r="B96" s="85" t="s">
        <v>893</v>
      </c>
      <c r="C96" s="111" t="s">
        <v>891</v>
      </c>
      <c r="D96" s="85" t="s">
        <v>8</v>
      </c>
      <c r="E96" s="85"/>
      <c r="F96" s="85"/>
      <c r="G96" s="85">
        <v>75</v>
      </c>
      <c r="H96" s="93">
        <f>+H97</f>
        <v>1894800</v>
      </c>
      <c r="I96" s="93">
        <f>+I97</f>
        <v>1894800</v>
      </c>
      <c r="J96" s="93">
        <f>+J97</f>
        <v>0</v>
      </c>
      <c r="K96" s="93">
        <f>+K97</f>
        <v>1518000</v>
      </c>
      <c r="L96" s="93">
        <f>+L97</f>
        <v>0</v>
      </c>
      <c r="M96" s="93">
        <f t="shared" ref="M96:O96" si="117">+M97</f>
        <v>0</v>
      </c>
      <c r="N96" s="93">
        <f t="shared" si="117"/>
        <v>0</v>
      </c>
      <c r="O96" s="93">
        <f t="shared" si="117"/>
        <v>0</v>
      </c>
      <c r="P96" s="93">
        <f t="shared" ref="P96" si="118">+P97</f>
        <v>0</v>
      </c>
      <c r="Q96" s="93">
        <f t="shared" ref="Q96" si="119">+Q97</f>
        <v>0</v>
      </c>
      <c r="R96" s="93">
        <f>+R97</f>
        <v>376800</v>
      </c>
      <c r="S96" s="93"/>
      <c r="T96" s="93">
        <f>+K96+L96</f>
        <v>1518000</v>
      </c>
      <c r="U96" s="93"/>
      <c r="V96" s="140"/>
      <c r="W96" s="140"/>
      <c r="X96" s="140"/>
      <c r="Y96" s="140"/>
      <c r="Z96" s="140"/>
    </row>
    <row r="97" spans="1:26" s="97" customFormat="1" x14ac:dyDescent="0.2">
      <c r="A97" s="170">
        <v>55</v>
      </c>
      <c r="B97" s="170" t="s">
        <v>894</v>
      </c>
      <c r="C97" s="171" t="s">
        <v>891</v>
      </c>
      <c r="D97" s="170" t="s">
        <v>11</v>
      </c>
      <c r="E97" s="173" t="s">
        <v>854</v>
      </c>
      <c r="F97" s="170" t="s">
        <v>914</v>
      </c>
      <c r="G97" s="170">
        <v>100</v>
      </c>
      <c r="H97" s="172">
        <v>1894800</v>
      </c>
      <c r="I97" s="172">
        <v>1894800</v>
      </c>
      <c r="J97" s="172">
        <f>+H97-I97</f>
        <v>0</v>
      </c>
      <c r="K97" s="172">
        <v>1518000</v>
      </c>
      <c r="L97" s="172"/>
      <c r="M97" s="172"/>
      <c r="N97" s="172"/>
      <c r="O97" s="172"/>
      <c r="P97" s="172"/>
      <c r="Q97" s="172"/>
      <c r="R97" s="172">
        <f>+I97-T97</f>
        <v>376800</v>
      </c>
      <c r="S97" s="172"/>
      <c r="T97" s="172">
        <f>+K97+L97+M97+N97+O97</f>
        <v>1518000</v>
      </c>
      <c r="U97" s="162" t="s">
        <v>945</v>
      </c>
      <c r="V97" s="140"/>
      <c r="W97" s="140"/>
      <c r="X97" s="140"/>
      <c r="Y97" s="140"/>
      <c r="Z97" s="140"/>
    </row>
    <row r="98" spans="1:26" s="97" customFormat="1" x14ac:dyDescent="0.2">
      <c r="A98" s="82"/>
      <c r="B98" s="82" t="s">
        <v>923</v>
      </c>
      <c r="C98" s="107" t="s">
        <v>97</v>
      </c>
      <c r="D98" s="82" t="s">
        <v>8</v>
      </c>
      <c r="E98" s="82"/>
      <c r="F98" s="82"/>
      <c r="G98" s="82">
        <v>100</v>
      </c>
      <c r="H98" s="91">
        <f t="shared" ref="H98:R98" si="120">+H99</f>
        <v>600000</v>
      </c>
      <c r="I98" s="91">
        <f t="shared" si="120"/>
        <v>600000</v>
      </c>
      <c r="J98" s="91">
        <f t="shared" si="120"/>
        <v>0</v>
      </c>
      <c r="K98" s="91">
        <f t="shared" si="120"/>
        <v>340000</v>
      </c>
      <c r="L98" s="91">
        <f t="shared" si="120"/>
        <v>0</v>
      </c>
      <c r="M98" s="91">
        <f t="shared" si="120"/>
        <v>0</v>
      </c>
      <c r="N98" s="91">
        <f t="shared" si="120"/>
        <v>0</v>
      </c>
      <c r="O98" s="91">
        <f t="shared" si="120"/>
        <v>0</v>
      </c>
      <c r="P98" s="91">
        <f t="shared" si="120"/>
        <v>0</v>
      </c>
      <c r="Q98" s="91">
        <f t="shared" si="120"/>
        <v>0</v>
      </c>
      <c r="R98" s="91">
        <f t="shared" si="120"/>
        <v>260000</v>
      </c>
      <c r="S98" s="91"/>
      <c r="T98" s="91">
        <f>+K98+L98</f>
        <v>340000</v>
      </c>
      <c r="U98" s="91"/>
      <c r="V98" s="140"/>
      <c r="W98" s="140"/>
      <c r="X98" s="140"/>
      <c r="Y98" s="140"/>
      <c r="Z98" s="140"/>
    </row>
    <row r="99" spans="1:26" s="97" customFormat="1" ht="36" x14ac:dyDescent="0.2">
      <c r="A99" s="170">
        <v>56</v>
      </c>
      <c r="B99" s="159" t="s">
        <v>924</v>
      </c>
      <c r="C99" s="160" t="s">
        <v>100</v>
      </c>
      <c r="D99" s="159" t="s">
        <v>11</v>
      </c>
      <c r="E99" s="159" t="s">
        <v>854</v>
      </c>
      <c r="F99" s="159" t="s">
        <v>914</v>
      </c>
      <c r="G99" s="159">
        <v>100</v>
      </c>
      <c r="H99" s="172">
        <v>600000</v>
      </c>
      <c r="I99" s="161">
        <v>600000</v>
      </c>
      <c r="J99" s="161">
        <f>+H99-I99</f>
        <v>0</v>
      </c>
      <c r="K99" s="161">
        <v>340000</v>
      </c>
      <c r="L99" s="161"/>
      <c r="M99" s="161"/>
      <c r="N99" s="161"/>
      <c r="O99" s="161"/>
      <c r="P99" s="161"/>
      <c r="Q99" s="161"/>
      <c r="R99" s="161">
        <f>+I99-T99</f>
        <v>260000</v>
      </c>
      <c r="S99" s="161"/>
      <c r="T99" s="161">
        <f>+K99+L99+M99+N99+O99</f>
        <v>340000</v>
      </c>
      <c r="U99" s="162" t="s">
        <v>945</v>
      </c>
      <c r="V99" s="144">
        <f>+R97+R99</f>
        <v>636800</v>
      </c>
      <c r="W99" s="140"/>
      <c r="X99" s="140"/>
      <c r="Y99" s="140"/>
      <c r="Z99" s="140"/>
    </row>
    <row r="100" spans="1:26" x14ac:dyDescent="0.2">
      <c r="A100" s="103"/>
      <c r="B100" s="104" t="s">
        <v>875</v>
      </c>
      <c r="C100" s="109" t="s">
        <v>876</v>
      </c>
      <c r="D100" s="104" t="s">
        <v>2</v>
      </c>
      <c r="E100" s="104"/>
      <c r="F100" s="104"/>
      <c r="G100" s="104">
        <v>100</v>
      </c>
      <c r="H100" s="102">
        <f>+H101</f>
        <v>706454.42999999993</v>
      </c>
      <c r="I100" s="102">
        <f t="shared" ref="I100:U101" si="121">+I101</f>
        <v>706454.42999999993</v>
      </c>
      <c r="J100" s="102">
        <f t="shared" si="121"/>
        <v>0</v>
      </c>
      <c r="K100" s="102">
        <f t="shared" si="121"/>
        <v>327183.32</v>
      </c>
      <c r="L100" s="102">
        <f t="shared" si="121"/>
        <v>0</v>
      </c>
      <c r="M100" s="102">
        <f t="shared" si="121"/>
        <v>0</v>
      </c>
      <c r="N100" s="102">
        <f t="shared" si="121"/>
        <v>119000</v>
      </c>
      <c r="O100" s="102">
        <f t="shared" si="121"/>
        <v>260271.11</v>
      </c>
      <c r="P100" s="102">
        <f t="shared" si="121"/>
        <v>119000</v>
      </c>
      <c r="Q100" s="102">
        <f t="shared" si="121"/>
        <v>260271.11</v>
      </c>
      <c r="R100" s="102">
        <f t="shared" si="121"/>
        <v>0</v>
      </c>
      <c r="S100" s="102"/>
      <c r="T100" s="102">
        <f>+K100+L100</f>
        <v>327183.32</v>
      </c>
      <c r="U100" s="102">
        <f t="shared" si="121"/>
        <v>0</v>
      </c>
    </row>
    <row r="101" spans="1:26" x14ac:dyDescent="0.2">
      <c r="A101" s="98"/>
      <c r="B101" s="86" t="s">
        <v>877</v>
      </c>
      <c r="C101" s="112" t="s">
        <v>876</v>
      </c>
      <c r="D101" s="86" t="s">
        <v>5</v>
      </c>
      <c r="E101" s="86"/>
      <c r="F101" s="86"/>
      <c r="G101" s="86">
        <v>100</v>
      </c>
      <c r="H101" s="95">
        <f>+H102</f>
        <v>706454.42999999993</v>
      </c>
      <c r="I101" s="95">
        <f t="shared" si="121"/>
        <v>706454.42999999993</v>
      </c>
      <c r="J101" s="95">
        <f t="shared" si="121"/>
        <v>0</v>
      </c>
      <c r="K101" s="95">
        <f t="shared" si="121"/>
        <v>327183.32</v>
      </c>
      <c r="L101" s="95">
        <f t="shared" si="121"/>
        <v>0</v>
      </c>
      <c r="M101" s="95">
        <f t="shared" si="121"/>
        <v>0</v>
      </c>
      <c r="N101" s="95">
        <f t="shared" si="121"/>
        <v>119000</v>
      </c>
      <c r="O101" s="95">
        <f t="shared" si="121"/>
        <v>260271.11</v>
      </c>
      <c r="P101" s="95">
        <f t="shared" si="121"/>
        <v>119000</v>
      </c>
      <c r="Q101" s="95">
        <f t="shared" si="121"/>
        <v>260271.11</v>
      </c>
      <c r="R101" s="95">
        <f t="shared" si="121"/>
        <v>0</v>
      </c>
      <c r="S101" s="95"/>
      <c r="T101" s="95">
        <f>+K101+L101</f>
        <v>327183.32</v>
      </c>
      <c r="U101" s="95">
        <f t="shared" si="121"/>
        <v>0</v>
      </c>
    </row>
    <row r="102" spans="1:26" x14ac:dyDescent="0.2">
      <c r="A102" s="82"/>
      <c r="B102" s="82" t="s">
        <v>878</v>
      </c>
      <c r="C102" s="107" t="s">
        <v>876</v>
      </c>
      <c r="D102" s="82" t="s">
        <v>8</v>
      </c>
      <c r="E102" s="82"/>
      <c r="F102" s="82"/>
      <c r="G102" s="82">
        <v>100</v>
      </c>
      <c r="H102" s="91">
        <f t="shared" ref="H102:U102" si="122">+H103+H104</f>
        <v>706454.42999999993</v>
      </c>
      <c r="I102" s="91">
        <f t="shared" si="122"/>
        <v>706454.42999999993</v>
      </c>
      <c r="J102" s="91">
        <f t="shared" si="122"/>
        <v>0</v>
      </c>
      <c r="K102" s="91">
        <f t="shared" si="122"/>
        <v>327183.32</v>
      </c>
      <c r="L102" s="91">
        <f>+L103+L104</f>
        <v>0</v>
      </c>
      <c r="M102" s="91">
        <f t="shared" ref="M102:O102" si="123">+M103+M104</f>
        <v>0</v>
      </c>
      <c r="N102" s="91">
        <f t="shared" si="123"/>
        <v>119000</v>
      </c>
      <c r="O102" s="91">
        <f t="shared" si="123"/>
        <v>260271.11</v>
      </c>
      <c r="P102" s="91">
        <f t="shared" ref="P102" si="124">+P103+P104</f>
        <v>119000</v>
      </c>
      <c r="Q102" s="91">
        <f t="shared" ref="Q102" si="125">+Q103+Q104</f>
        <v>260271.11</v>
      </c>
      <c r="R102" s="91">
        <f t="shared" si="122"/>
        <v>0</v>
      </c>
      <c r="S102" s="91"/>
      <c r="T102" s="91">
        <f>+K102+L102</f>
        <v>327183.32</v>
      </c>
      <c r="U102" s="91">
        <f t="shared" si="122"/>
        <v>0</v>
      </c>
    </row>
    <row r="103" spans="1:26" s="97" customFormat="1" ht="24" x14ac:dyDescent="0.2">
      <c r="A103" s="128">
        <v>57</v>
      </c>
      <c r="B103" s="129" t="s">
        <v>879</v>
      </c>
      <c r="C103" s="130" t="s">
        <v>880</v>
      </c>
      <c r="D103" s="129" t="s">
        <v>11</v>
      </c>
      <c r="E103" s="129" t="s">
        <v>881</v>
      </c>
      <c r="F103" s="129" t="s">
        <v>914</v>
      </c>
      <c r="G103" s="129">
        <v>100</v>
      </c>
      <c r="H103" s="131">
        <f>+K103+P103+Q103</f>
        <v>604454.42999999993</v>
      </c>
      <c r="I103" s="131">
        <f>+H103</f>
        <v>604454.42999999993</v>
      </c>
      <c r="J103" s="131">
        <v>0</v>
      </c>
      <c r="K103" s="131">
        <v>257949.68</v>
      </c>
      <c r="L103" s="157"/>
      <c r="M103" s="157"/>
      <c r="N103" s="157">
        <v>100000</v>
      </c>
      <c r="O103" s="157">
        <f>+Q103</f>
        <v>246504.75</v>
      </c>
      <c r="P103" s="157">
        <v>100000</v>
      </c>
      <c r="Q103" s="157">
        <f>182566.77+63937.98</f>
        <v>246504.75</v>
      </c>
      <c r="R103" s="116">
        <f>+I103-T103</f>
        <v>0</v>
      </c>
      <c r="S103" s="116"/>
      <c r="T103" s="153">
        <f>+K103+L103+M103+N103+O103</f>
        <v>604454.42999999993</v>
      </c>
      <c r="U103" s="131"/>
      <c r="V103" s="140"/>
      <c r="W103" s="140"/>
      <c r="X103" s="140"/>
      <c r="Y103" s="140"/>
      <c r="Z103" s="140"/>
    </row>
    <row r="104" spans="1:26" s="97" customFormat="1" ht="24" x14ac:dyDescent="0.2">
      <c r="A104" s="128">
        <v>58</v>
      </c>
      <c r="B104" s="129" t="s">
        <v>882</v>
      </c>
      <c r="C104" s="130" t="s">
        <v>883</v>
      </c>
      <c r="D104" s="129" t="s">
        <v>11</v>
      </c>
      <c r="E104" s="129" t="s">
        <v>884</v>
      </c>
      <c r="F104" s="129" t="s">
        <v>914</v>
      </c>
      <c r="G104" s="129">
        <v>100</v>
      </c>
      <c r="H104" s="131">
        <f>+K104+P104+Q104</f>
        <v>102000</v>
      </c>
      <c r="I104" s="131">
        <f>+H104</f>
        <v>102000</v>
      </c>
      <c r="J104" s="131">
        <v>0</v>
      </c>
      <c r="K104" s="131">
        <v>69233.64</v>
      </c>
      <c r="L104" s="157"/>
      <c r="M104" s="157"/>
      <c r="N104" s="157">
        <v>19000</v>
      </c>
      <c r="O104" s="157">
        <v>13766.36</v>
      </c>
      <c r="P104" s="157">
        <v>19000</v>
      </c>
      <c r="Q104" s="157">
        <v>13766.36</v>
      </c>
      <c r="R104" s="116">
        <f>+I104-T104</f>
        <v>0</v>
      </c>
      <c r="S104" s="116"/>
      <c r="T104" s="153">
        <f>+K104+L104+M104+N104+O104</f>
        <v>102000</v>
      </c>
      <c r="U104" s="131"/>
      <c r="V104" s="140"/>
      <c r="W104" s="140"/>
      <c r="X104" s="140"/>
      <c r="Y104" s="140"/>
      <c r="Z104" s="140"/>
    </row>
    <row r="105" spans="1:26" x14ac:dyDescent="0.2">
      <c r="L105" s="158"/>
      <c r="M105" s="158"/>
      <c r="N105" s="158"/>
      <c r="O105" s="158"/>
      <c r="P105" s="158"/>
      <c r="Q105" s="158"/>
      <c r="T105" s="158"/>
    </row>
    <row r="106" spans="1:26" x14ac:dyDescent="0.2">
      <c r="H106" s="113"/>
      <c r="L106" s="158"/>
      <c r="M106" s="158"/>
      <c r="N106" s="158"/>
      <c r="O106" s="158"/>
      <c r="P106" s="158"/>
      <c r="Q106" s="158"/>
      <c r="T106" s="158"/>
    </row>
    <row r="107" spans="1:26" x14ac:dyDescent="0.2">
      <c r="L107" s="158"/>
      <c r="M107" s="158"/>
      <c r="N107" s="158"/>
      <c r="O107" s="158"/>
      <c r="P107" s="158"/>
      <c r="Q107" s="158"/>
      <c r="T107" s="158"/>
    </row>
    <row r="108" spans="1:26" x14ac:dyDescent="0.2">
      <c r="L108" s="158"/>
      <c r="M108" s="158"/>
      <c r="N108" s="158"/>
      <c r="O108" s="158"/>
      <c r="P108" s="158"/>
      <c r="Q108" s="158"/>
      <c r="T108" s="158"/>
    </row>
    <row r="109" spans="1:26" x14ac:dyDescent="0.2">
      <c r="A109" s="135"/>
      <c r="L109" s="158"/>
      <c r="M109" s="158"/>
      <c r="N109" s="158"/>
      <c r="O109" s="158"/>
      <c r="P109" s="158"/>
      <c r="Q109" s="158"/>
      <c r="T109" s="158"/>
    </row>
    <row r="110" spans="1:26" x14ac:dyDescent="0.2">
      <c r="L110" s="158"/>
      <c r="M110" s="158"/>
      <c r="N110" s="158"/>
      <c r="O110" s="158"/>
      <c r="P110" s="158"/>
      <c r="Q110" s="158"/>
      <c r="T110" s="158"/>
    </row>
    <row r="111" spans="1:26" x14ac:dyDescent="0.2">
      <c r="K111" s="113"/>
      <c r="L111" s="158"/>
      <c r="M111" s="158"/>
      <c r="N111" s="158"/>
      <c r="O111" s="158"/>
      <c r="P111" s="158"/>
      <c r="Q111" s="158"/>
      <c r="T111" s="158"/>
    </row>
    <row r="112" spans="1:26" x14ac:dyDescent="0.2">
      <c r="H112" s="113"/>
      <c r="L112" s="158"/>
      <c r="M112" s="158"/>
      <c r="N112" s="158"/>
      <c r="O112" s="158"/>
      <c r="P112" s="158"/>
      <c r="Q112" s="158"/>
      <c r="T112" s="158"/>
    </row>
    <row r="113" spans="12:20" x14ac:dyDescent="0.2">
      <c r="L113" s="158"/>
      <c r="M113" s="158"/>
      <c r="N113" s="158"/>
      <c r="O113" s="158"/>
      <c r="P113" s="158"/>
      <c r="Q113" s="158"/>
      <c r="T113" s="158"/>
    </row>
    <row r="114" spans="12:20" x14ac:dyDescent="0.2">
      <c r="L114" s="158"/>
      <c r="M114" s="158"/>
      <c r="N114" s="158"/>
      <c r="O114" s="158"/>
      <c r="P114" s="158"/>
      <c r="Q114" s="158"/>
      <c r="T114" s="158"/>
    </row>
    <row r="115" spans="12:20" x14ac:dyDescent="0.2">
      <c r="L115" s="158"/>
      <c r="M115" s="158"/>
      <c r="N115" s="158"/>
      <c r="O115" s="158"/>
      <c r="P115" s="158"/>
      <c r="Q115" s="158"/>
      <c r="T115" s="158"/>
    </row>
    <row r="116" spans="12:20" x14ac:dyDescent="0.2">
      <c r="L116" s="158"/>
      <c r="M116" s="158"/>
      <c r="N116" s="158"/>
      <c r="O116" s="158"/>
      <c r="P116" s="158"/>
      <c r="Q116" s="158"/>
      <c r="T116" s="158"/>
    </row>
    <row r="117" spans="12:20" x14ac:dyDescent="0.2">
      <c r="L117" s="158"/>
      <c r="M117" s="158"/>
      <c r="N117" s="158"/>
      <c r="O117" s="158"/>
      <c r="P117" s="158"/>
      <c r="Q117" s="158"/>
      <c r="T117" s="158"/>
    </row>
    <row r="118" spans="12:20" x14ac:dyDescent="0.2">
      <c r="L118" s="158"/>
      <c r="M118" s="158"/>
      <c r="N118" s="158"/>
      <c r="O118" s="158"/>
      <c r="P118" s="158"/>
      <c r="Q118" s="158"/>
      <c r="T118" s="158"/>
    </row>
    <row r="119" spans="12:20" x14ac:dyDescent="0.2">
      <c r="L119" s="158"/>
      <c r="M119" s="158"/>
      <c r="N119" s="158"/>
      <c r="O119" s="158"/>
      <c r="P119" s="158"/>
      <c r="Q119" s="158"/>
      <c r="T119" s="158"/>
    </row>
    <row r="120" spans="12:20" x14ac:dyDescent="0.2">
      <c r="L120" s="158"/>
      <c r="M120" s="158"/>
      <c r="N120" s="158"/>
      <c r="O120" s="158"/>
      <c r="P120" s="158"/>
      <c r="Q120" s="158"/>
      <c r="T120" s="158"/>
    </row>
    <row r="121" spans="12:20" x14ac:dyDescent="0.2">
      <c r="L121" s="158"/>
      <c r="M121" s="158"/>
      <c r="N121" s="158"/>
      <c r="O121" s="158"/>
      <c r="P121" s="158"/>
      <c r="Q121" s="158"/>
      <c r="T121" s="158"/>
    </row>
    <row r="122" spans="12:20" x14ac:dyDescent="0.2">
      <c r="L122" s="158"/>
      <c r="M122" s="158"/>
      <c r="N122" s="158"/>
      <c r="O122" s="158"/>
      <c r="P122" s="158"/>
      <c r="Q122" s="158"/>
      <c r="T122" s="158"/>
    </row>
    <row r="123" spans="12:20" x14ac:dyDescent="0.2">
      <c r="L123" s="158"/>
      <c r="M123" s="158"/>
      <c r="N123" s="158"/>
      <c r="O123" s="158"/>
      <c r="P123" s="158"/>
      <c r="Q123" s="158"/>
      <c r="T123" s="158"/>
    </row>
    <row r="124" spans="12:20" x14ac:dyDescent="0.2">
      <c r="L124" s="158"/>
      <c r="M124" s="158"/>
      <c r="N124" s="158"/>
      <c r="O124" s="158"/>
      <c r="P124" s="158"/>
      <c r="Q124" s="158"/>
      <c r="T124" s="158"/>
    </row>
    <row r="125" spans="12:20" x14ac:dyDescent="0.2">
      <c r="L125" s="158"/>
      <c r="M125" s="158"/>
      <c r="N125" s="158"/>
      <c r="O125" s="158"/>
      <c r="P125" s="158"/>
      <c r="Q125" s="158"/>
      <c r="T125" s="158"/>
    </row>
    <row r="126" spans="12:20" x14ac:dyDescent="0.2">
      <c r="L126" s="158"/>
      <c r="M126" s="158"/>
      <c r="N126" s="158"/>
      <c r="O126" s="158"/>
      <c r="P126" s="158"/>
      <c r="Q126" s="158"/>
      <c r="T126" s="158"/>
    </row>
    <row r="127" spans="12:20" x14ac:dyDescent="0.2">
      <c r="L127" s="158"/>
      <c r="M127" s="158"/>
      <c r="N127" s="158"/>
      <c r="O127" s="158"/>
      <c r="P127" s="158"/>
      <c r="Q127" s="158"/>
      <c r="T127" s="158"/>
    </row>
    <row r="128" spans="12:20" x14ac:dyDescent="0.2">
      <c r="L128" s="158"/>
      <c r="M128" s="158"/>
      <c r="N128" s="158"/>
      <c r="O128" s="158"/>
      <c r="P128" s="158"/>
      <c r="Q128" s="158"/>
      <c r="T128" s="158"/>
    </row>
    <row r="129" spans="12:20" x14ac:dyDescent="0.2">
      <c r="L129" s="158"/>
      <c r="M129" s="158"/>
      <c r="N129" s="158"/>
      <c r="O129" s="158"/>
      <c r="P129" s="158"/>
      <c r="Q129" s="158"/>
      <c r="T129" s="158"/>
    </row>
    <row r="130" spans="12:20" x14ac:dyDescent="0.2">
      <c r="L130" s="158"/>
      <c r="M130" s="158"/>
      <c r="N130" s="158"/>
      <c r="O130" s="158"/>
      <c r="P130" s="158"/>
      <c r="Q130" s="158"/>
      <c r="T130" s="158"/>
    </row>
    <row r="131" spans="12:20" x14ac:dyDescent="0.2">
      <c r="L131" s="158"/>
      <c r="M131" s="158"/>
      <c r="N131" s="158"/>
      <c r="O131" s="158"/>
      <c r="P131" s="158"/>
      <c r="Q131" s="158"/>
      <c r="T131" s="158"/>
    </row>
    <row r="132" spans="12:20" x14ac:dyDescent="0.2">
      <c r="L132" s="158"/>
      <c r="M132" s="158"/>
      <c r="N132" s="158"/>
      <c r="O132" s="158"/>
      <c r="P132" s="158"/>
      <c r="Q132" s="158"/>
      <c r="T132" s="158"/>
    </row>
    <row r="133" spans="12:20" x14ac:dyDescent="0.2">
      <c r="L133" s="158"/>
      <c r="M133" s="158"/>
      <c r="N133" s="158"/>
      <c r="O133" s="158"/>
      <c r="P133" s="158"/>
      <c r="Q133" s="158"/>
      <c r="T133" s="158"/>
    </row>
    <row r="134" spans="12:20" x14ac:dyDescent="0.2">
      <c r="L134" s="158"/>
      <c r="M134" s="158"/>
      <c r="N134" s="158"/>
      <c r="O134" s="158"/>
      <c r="P134" s="158"/>
      <c r="Q134" s="158"/>
      <c r="T134" s="158"/>
    </row>
    <row r="135" spans="12:20" x14ac:dyDescent="0.2">
      <c r="L135" s="158"/>
      <c r="M135" s="158"/>
      <c r="N135" s="158"/>
      <c r="O135" s="158"/>
      <c r="P135" s="158"/>
      <c r="Q135" s="158"/>
      <c r="T135" s="158"/>
    </row>
    <row r="136" spans="12:20" x14ac:dyDescent="0.2">
      <c r="L136" s="158"/>
      <c r="M136" s="158"/>
      <c r="N136" s="158"/>
      <c r="O136" s="158"/>
      <c r="P136" s="158"/>
      <c r="Q136" s="158"/>
      <c r="T136" s="158"/>
    </row>
    <row r="137" spans="12:20" x14ac:dyDescent="0.2">
      <c r="L137" s="158"/>
      <c r="M137" s="158"/>
      <c r="N137" s="158"/>
      <c r="O137" s="158"/>
      <c r="P137" s="158"/>
      <c r="Q137" s="158"/>
      <c r="T137" s="158"/>
    </row>
    <row r="138" spans="12:20" x14ac:dyDescent="0.2">
      <c r="L138" s="158"/>
      <c r="M138" s="158"/>
      <c r="N138" s="158"/>
      <c r="O138" s="158"/>
      <c r="P138" s="158"/>
      <c r="Q138" s="158"/>
      <c r="T138" s="158"/>
    </row>
    <row r="139" spans="12:20" x14ac:dyDescent="0.2">
      <c r="L139" s="158"/>
      <c r="M139" s="158"/>
      <c r="N139" s="158"/>
      <c r="O139" s="158"/>
      <c r="P139" s="158"/>
      <c r="Q139" s="158"/>
      <c r="T139" s="158"/>
    </row>
    <row r="140" spans="12:20" x14ac:dyDescent="0.2">
      <c r="L140" s="158"/>
      <c r="M140" s="158"/>
      <c r="N140" s="158"/>
      <c r="O140" s="158"/>
      <c r="P140" s="158"/>
      <c r="Q140" s="158"/>
      <c r="T140" s="158"/>
    </row>
    <row r="141" spans="12:20" x14ac:dyDescent="0.2">
      <c r="L141" s="158"/>
      <c r="M141" s="158"/>
      <c r="N141" s="158"/>
      <c r="O141" s="158"/>
      <c r="P141" s="158"/>
      <c r="Q141" s="158"/>
      <c r="T141" s="158"/>
    </row>
    <row r="142" spans="12:20" x14ac:dyDescent="0.2">
      <c r="L142" s="158"/>
      <c r="M142" s="158"/>
      <c r="N142" s="158"/>
      <c r="O142" s="158"/>
      <c r="P142" s="158"/>
      <c r="Q142" s="158"/>
      <c r="T142" s="158"/>
    </row>
    <row r="143" spans="12:20" x14ac:dyDescent="0.2">
      <c r="L143" s="158"/>
      <c r="M143" s="158"/>
      <c r="N143" s="158"/>
      <c r="O143" s="158"/>
      <c r="P143" s="158"/>
      <c r="Q143" s="158"/>
      <c r="T143" s="158"/>
    </row>
    <row r="144" spans="12:20" x14ac:dyDescent="0.2">
      <c r="L144" s="158"/>
      <c r="M144" s="158"/>
      <c r="N144" s="158"/>
      <c r="O144" s="158"/>
      <c r="P144" s="158"/>
      <c r="Q144" s="158"/>
      <c r="T144" s="158"/>
    </row>
    <row r="145" spans="12:20" x14ac:dyDescent="0.2">
      <c r="L145" s="158"/>
      <c r="M145" s="158"/>
      <c r="N145" s="158"/>
      <c r="O145" s="158"/>
      <c r="P145" s="158"/>
      <c r="Q145" s="158"/>
      <c r="T145" s="158"/>
    </row>
    <row r="146" spans="12:20" x14ac:dyDescent="0.2">
      <c r="L146" s="158"/>
      <c r="M146" s="158"/>
      <c r="N146" s="158"/>
      <c r="O146" s="158"/>
      <c r="P146" s="158"/>
      <c r="Q146" s="158"/>
      <c r="T146" s="158"/>
    </row>
    <row r="147" spans="12:20" x14ac:dyDescent="0.2">
      <c r="L147" s="158"/>
      <c r="M147" s="158"/>
      <c r="N147" s="158"/>
      <c r="O147" s="158"/>
      <c r="P147" s="158"/>
      <c r="Q147" s="158"/>
      <c r="T147" s="158"/>
    </row>
    <row r="148" spans="12:20" x14ac:dyDescent="0.2">
      <c r="L148" s="158"/>
      <c r="M148" s="158"/>
      <c r="N148" s="158"/>
      <c r="O148" s="158"/>
      <c r="P148" s="158"/>
      <c r="Q148" s="158"/>
      <c r="T148" s="158"/>
    </row>
    <row r="149" spans="12:20" x14ac:dyDescent="0.2">
      <c r="L149" s="158"/>
      <c r="M149" s="158"/>
      <c r="N149" s="158"/>
      <c r="O149" s="158"/>
      <c r="P149" s="158"/>
      <c r="Q149" s="158"/>
      <c r="T149" s="158"/>
    </row>
    <row r="150" spans="12:20" x14ac:dyDescent="0.2">
      <c r="L150" s="158"/>
      <c r="M150" s="158"/>
      <c r="N150" s="158"/>
      <c r="O150" s="158"/>
      <c r="P150" s="158"/>
      <c r="Q150" s="158"/>
      <c r="T150" s="158"/>
    </row>
    <row r="151" spans="12:20" x14ac:dyDescent="0.2">
      <c r="L151" s="158"/>
      <c r="M151" s="158"/>
      <c r="N151" s="158"/>
      <c r="O151" s="158"/>
      <c r="P151" s="158"/>
      <c r="Q151" s="158"/>
      <c r="T151" s="158"/>
    </row>
    <row r="152" spans="12:20" x14ac:dyDescent="0.2">
      <c r="L152" s="158"/>
      <c r="M152" s="158"/>
      <c r="N152" s="158"/>
      <c r="O152" s="158"/>
      <c r="P152" s="158"/>
      <c r="Q152" s="158"/>
      <c r="T152" s="158"/>
    </row>
    <row r="153" spans="12:20" x14ac:dyDescent="0.2">
      <c r="L153" s="158"/>
      <c r="M153" s="158"/>
      <c r="N153" s="158"/>
      <c r="O153" s="158"/>
      <c r="P153" s="158"/>
      <c r="Q153" s="158"/>
      <c r="T153" s="158"/>
    </row>
    <row r="154" spans="12:20" x14ac:dyDescent="0.2">
      <c r="L154" s="158"/>
      <c r="M154" s="158"/>
      <c r="N154" s="158"/>
      <c r="O154" s="158"/>
      <c r="P154" s="158"/>
      <c r="Q154" s="158"/>
      <c r="T154" s="158"/>
    </row>
    <row r="155" spans="12:20" x14ac:dyDescent="0.2">
      <c r="L155" s="158"/>
      <c r="M155" s="158"/>
      <c r="N155" s="158"/>
      <c r="O155" s="158"/>
      <c r="P155" s="158"/>
      <c r="Q155" s="158"/>
      <c r="T155" s="158"/>
    </row>
    <row r="156" spans="12:20" x14ac:dyDescent="0.2">
      <c r="L156" s="158"/>
      <c r="M156" s="158"/>
      <c r="N156" s="158"/>
      <c r="O156" s="158"/>
      <c r="P156" s="158"/>
      <c r="Q156" s="158"/>
      <c r="T156" s="158"/>
    </row>
    <row r="157" spans="12:20" x14ac:dyDescent="0.2">
      <c r="L157" s="158"/>
      <c r="M157" s="158"/>
      <c r="N157" s="158"/>
      <c r="O157" s="158"/>
      <c r="P157" s="158"/>
      <c r="Q157" s="158"/>
      <c r="T157" s="158"/>
    </row>
    <row r="158" spans="12:20" x14ac:dyDescent="0.2">
      <c r="L158" s="158"/>
      <c r="M158" s="158"/>
      <c r="N158" s="158"/>
      <c r="O158" s="158"/>
      <c r="P158" s="158"/>
      <c r="Q158" s="158"/>
      <c r="T158" s="158"/>
    </row>
    <row r="159" spans="12:20" x14ac:dyDescent="0.2">
      <c r="L159" s="158"/>
      <c r="M159" s="158"/>
      <c r="N159" s="158"/>
      <c r="O159" s="158"/>
      <c r="P159" s="158"/>
      <c r="Q159" s="158"/>
      <c r="T159" s="158"/>
    </row>
    <row r="160" spans="12:20" x14ac:dyDescent="0.2">
      <c r="L160" s="158"/>
      <c r="M160" s="158"/>
      <c r="N160" s="158"/>
      <c r="O160" s="158"/>
      <c r="P160" s="158"/>
      <c r="Q160" s="158"/>
      <c r="T160" s="158"/>
    </row>
    <row r="161" spans="12:20" x14ac:dyDescent="0.2">
      <c r="L161" s="158"/>
      <c r="M161" s="158"/>
      <c r="N161" s="158"/>
      <c r="O161" s="158"/>
      <c r="P161" s="158"/>
      <c r="Q161" s="158"/>
      <c r="T161" s="158"/>
    </row>
    <row r="162" spans="12:20" x14ac:dyDescent="0.2">
      <c r="L162" s="158"/>
      <c r="M162" s="158"/>
      <c r="N162" s="158"/>
      <c r="O162" s="158"/>
      <c r="P162" s="158"/>
      <c r="Q162" s="158"/>
      <c r="T162" s="158"/>
    </row>
    <row r="163" spans="12:20" x14ac:dyDescent="0.2">
      <c r="L163" s="158"/>
      <c r="M163" s="158"/>
      <c r="N163" s="158"/>
      <c r="O163" s="158"/>
      <c r="P163" s="158"/>
      <c r="Q163" s="158"/>
      <c r="T163" s="158"/>
    </row>
    <row r="164" spans="12:20" x14ac:dyDescent="0.2">
      <c r="L164" s="158"/>
      <c r="M164" s="158"/>
      <c r="N164" s="158"/>
      <c r="O164" s="158"/>
      <c r="P164" s="158"/>
      <c r="Q164" s="158"/>
      <c r="T164" s="158"/>
    </row>
    <row r="165" spans="12:20" x14ac:dyDescent="0.2">
      <c r="L165" s="158"/>
      <c r="M165" s="158"/>
      <c r="N165" s="158"/>
      <c r="O165" s="158"/>
      <c r="P165" s="158"/>
      <c r="Q165" s="158"/>
      <c r="T165" s="158"/>
    </row>
    <row r="166" spans="12:20" x14ac:dyDescent="0.2">
      <c r="L166" s="158"/>
      <c r="M166" s="158"/>
      <c r="N166" s="158"/>
      <c r="O166" s="158"/>
      <c r="P166" s="158"/>
      <c r="Q166" s="158"/>
      <c r="T166" s="158"/>
    </row>
    <row r="167" spans="12:20" x14ac:dyDescent="0.2">
      <c r="L167" s="158"/>
      <c r="M167" s="158"/>
      <c r="N167" s="158"/>
      <c r="O167" s="158"/>
      <c r="P167" s="158"/>
      <c r="Q167" s="158"/>
      <c r="T167" s="158"/>
    </row>
    <row r="168" spans="12:20" x14ac:dyDescent="0.2">
      <c r="L168" s="158"/>
      <c r="M168" s="158"/>
      <c r="N168" s="158"/>
      <c r="O168" s="158"/>
      <c r="P168" s="158"/>
      <c r="Q168" s="158"/>
      <c r="T168" s="158"/>
    </row>
    <row r="169" spans="12:20" x14ac:dyDescent="0.2">
      <c r="L169" s="158"/>
      <c r="M169" s="158"/>
      <c r="N169" s="158"/>
      <c r="O169" s="158"/>
      <c r="P169" s="158"/>
      <c r="Q169" s="158"/>
      <c r="T169" s="158"/>
    </row>
    <row r="170" spans="12:20" x14ac:dyDescent="0.2">
      <c r="L170" s="158"/>
      <c r="M170" s="158"/>
      <c r="N170" s="158"/>
      <c r="O170" s="158"/>
      <c r="P170" s="158"/>
      <c r="Q170" s="158"/>
      <c r="T170" s="158"/>
    </row>
    <row r="171" spans="12:20" x14ac:dyDescent="0.2">
      <c r="L171" s="158"/>
      <c r="M171" s="158"/>
      <c r="N171" s="158"/>
      <c r="O171" s="158"/>
      <c r="P171" s="158"/>
      <c r="Q171" s="158"/>
      <c r="T171" s="158"/>
    </row>
    <row r="172" spans="12:20" x14ac:dyDescent="0.2">
      <c r="L172" s="158"/>
      <c r="M172" s="158"/>
      <c r="N172" s="158"/>
      <c r="O172" s="158"/>
      <c r="P172" s="158"/>
      <c r="Q172" s="158"/>
      <c r="T172" s="158"/>
    </row>
    <row r="173" spans="12:20" x14ac:dyDescent="0.2">
      <c r="L173" s="158"/>
      <c r="M173" s="158"/>
      <c r="N173" s="158"/>
      <c r="O173" s="158"/>
      <c r="P173" s="158"/>
      <c r="Q173" s="158"/>
      <c r="T173" s="158"/>
    </row>
    <row r="174" spans="12:20" x14ac:dyDescent="0.2">
      <c r="L174" s="158"/>
      <c r="M174" s="158"/>
      <c r="N174" s="158"/>
      <c r="O174" s="158"/>
      <c r="P174" s="158"/>
      <c r="Q174" s="158"/>
      <c r="T174" s="158"/>
    </row>
    <row r="175" spans="12:20" x14ac:dyDescent="0.2">
      <c r="L175" s="158"/>
      <c r="M175" s="158"/>
      <c r="N175" s="158"/>
      <c r="O175" s="158"/>
      <c r="P175" s="158"/>
      <c r="Q175" s="158"/>
      <c r="T175" s="158"/>
    </row>
    <row r="176" spans="12:20" x14ac:dyDescent="0.2">
      <c r="L176" s="158"/>
      <c r="M176" s="158"/>
      <c r="N176" s="158"/>
      <c r="O176" s="158"/>
      <c r="P176" s="158"/>
      <c r="Q176" s="158"/>
      <c r="T176" s="158"/>
    </row>
    <row r="177" spans="12:20" x14ac:dyDescent="0.2">
      <c r="L177" s="158"/>
      <c r="M177" s="158"/>
      <c r="N177" s="158"/>
      <c r="O177" s="158"/>
      <c r="P177" s="158"/>
      <c r="Q177" s="158"/>
      <c r="T177" s="158"/>
    </row>
    <row r="178" spans="12:20" x14ac:dyDescent="0.2">
      <c r="L178" s="158"/>
      <c r="M178" s="158"/>
      <c r="N178" s="158"/>
      <c r="O178" s="158"/>
      <c r="P178" s="158"/>
      <c r="Q178" s="158"/>
      <c r="T178" s="158"/>
    </row>
    <row r="179" spans="12:20" x14ac:dyDescent="0.2">
      <c r="L179" s="158"/>
      <c r="M179" s="158"/>
      <c r="N179" s="158"/>
      <c r="O179" s="158"/>
      <c r="P179" s="158"/>
      <c r="Q179" s="158"/>
      <c r="T179" s="158"/>
    </row>
    <row r="180" spans="12:20" x14ac:dyDescent="0.2">
      <c r="L180" s="158"/>
      <c r="M180" s="158"/>
      <c r="N180" s="158"/>
      <c r="O180" s="158"/>
      <c r="P180" s="158"/>
      <c r="Q180" s="158"/>
      <c r="T180" s="158"/>
    </row>
    <row r="181" spans="12:20" x14ac:dyDescent="0.2">
      <c r="L181" s="158"/>
      <c r="M181" s="158"/>
      <c r="N181" s="158"/>
      <c r="O181" s="158"/>
      <c r="P181" s="158"/>
      <c r="Q181" s="158"/>
      <c r="T181" s="158"/>
    </row>
    <row r="182" spans="12:20" x14ac:dyDescent="0.2">
      <c r="L182" s="158"/>
      <c r="M182" s="158"/>
      <c r="N182" s="158"/>
      <c r="O182" s="158"/>
      <c r="P182" s="158"/>
      <c r="Q182" s="158"/>
      <c r="T182" s="158"/>
    </row>
    <row r="183" spans="12:20" x14ac:dyDescent="0.2">
      <c r="L183" s="158"/>
      <c r="M183" s="158"/>
      <c r="N183" s="158"/>
      <c r="O183" s="158"/>
      <c r="P183" s="158"/>
      <c r="Q183" s="158"/>
      <c r="T183" s="158"/>
    </row>
    <row r="184" spans="12:20" x14ac:dyDescent="0.2">
      <c r="L184" s="158"/>
      <c r="M184" s="158"/>
      <c r="N184" s="158"/>
      <c r="O184" s="158"/>
      <c r="P184" s="158"/>
      <c r="Q184" s="158"/>
      <c r="T184" s="158"/>
    </row>
    <row r="185" spans="12:20" x14ac:dyDescent="0.2">
      <c r="L185" s="158"/>
      <c r="M185" s="158"/>
      <c r="N185" s="158"/>
      <c r="O185" s="158"/>
      <c r="P185" s="158"/>
      <c r="Q185" s="158"/>
      <c r="T185" s="158"/>
    </row>
    <row r="186" spans="12:20" x14ac:dyDescent="0.2">
      <c r="L186" s="158"/>
      <c r="M186" s="158"/>
      <c r="N186" s="158"/>
      <c r="O186" s="158"/>
      <c r="P186" s="158"/>
      <c r="Q186" s="158"/>
      <c r="T186" s="158"/>
    </row>
    <row r="187" spans="12:20" x14ac:dyDescent="0.2">
      <c r="L187" s="158"/>
      <c r="M187" s="158"/>
      <c r="N187" s="158"/>
      <c r="O187" s="158"/>
      <c r="P187" s="158"/>
      <c r="Q187" s="158"/>
      <c r="T187" s="158"/>
    </row>
    <row r="188" spans="12:20" x14ac:dyDescent="0.2">
      <c r="L188" s="158"/>
      <c r="M188" s="158"/>
      <c r="N188" s="158"/>
      <c r="O188" s="158"/>
      <c r="P188" s="158"/>
      <c r="Q188" s="158"/>
      <c r="T188" s="158"/>
    </row>
    <row r="189" spans="12:20" x14ac:dyDescent="0.2">
      <c r="L189" s="158"/>
      <c r="M189" s="158"/>
      <c r="N189" s="158"/>
      <c r="O189" s="158"/>
      <c r="P189" s="158"/>
      <c r="Q189" s="158"/>
      <c r="T189" s="158"/>
    </row>
    <row r="190" spans="12:20" x14ac:dyDescent="0.2">
      <c r="L190" s="158"/>
      <c r="M190" s="158"/>
      <c r="N190" s="158"/>
      <c r="O190" s="158"/>
      <c r="P190" s="158"/>
      <c r="Q190" s="158"/>
      <c r="T190" s="158"/>
    </row>
    <row r="191" spans="12:20" x14ac:dyDescent="0.2">
      <c r="L191" s="158"/>
      <c r="M191" s="158"/>
      <c r="N191" s="158"/>
      <c r="O191" s="158"/>
      <c r="P191" s="158"/>
      <c r="Q191" s="158"/>
      <c r="T191" s="158"/>
    </row>
    <row r="192" spans="12:20" x14ac:dyDescent="0.2">
      <c r="L192" s="158"/>
      <c r="M192" s="158"/>
      <c r="N192" s="158"/>
      <c r="O192" s="158"/>
      <c r="P192" s="158"/>
      <c r="Q192" s="158"/>
      <c r="T192" s="158"/>
    </row>
    <row r="193" spans="12:20" x14ac:dyDescent="0.2">
      <c r="L193" s="158"/>
      <c r="M193" s="158"/>
      <c r="N193" s="158"/>
      <c r="O193" s="158"/>
      <c r="P193" s="158"/>
      <c r="Q193" s="158"/>
      <c r="T193" s="158"/>
    </row>
    <row r="194" spans="12:20" x14ac:dyDescent="0.2">
      <c r="L194" s="158"/>
      <c r="M194" s="158"/>
      <c r="N194" s="158"/>
      <c r="O194" s="158"/>
      <c r="P194" s="158"/>
      <c r="Q194" s="158"/>
      <c r="T194" s="158"/>
    </row>
    <row r="195" spans="12:20" x14ac:dyDescent="0.2">
      <c r="L195" s="158"/>
      <c r="M195" s="158"/>
      <c r="N195" s="158"/>
      <c r="O195" s="158"/>
      <c r="P195" s="158"/>
      <c r="Q195" s="158"/>
      <c r="T195" s="158"/>
    </row>
    <row r="196" spans="12:20" x14ac:dyDescent="0.2">
      <c r="L196" s="158"/>
      <c r="M196" s="158"/>
      <c r="N196" s="158"/>
      <c r="O196" s="158"/>
      <c r="P196" s="158"/>
      <c r="Q196" s="158"/>
      <c r="T196" s="158"/>
    </row>
    <row r="197" spans="12:20" x14ac:dyDescent="0.2">
      <c r="L197" s="158"/>
      <c r="M197" s="158"/>
      <c r="N197" s="158"/>
      <c r="O197" s="158"/>
      <c r="P197" s="158"/>
      <c r="Q197" s="158"/>
      <c r="T197" s="158"/>
    </row>
    <row r="198" spans="12:20" x14ac:dyDescent="0.2">
      <c r="L198" s="158"/>
      <c r="M198" s="158"/>
      <c r="N198" s="158"/>
      <c r="O198" s="158"/>
      <c r="P198" s="158"/>
      <c r="Q198" s="158"/>
      <c r="T198" s="158"/>
    </row>
    <row r="199" spans="12:20" x14ac:dyDescent="0.2">
      <c r="L199" s="158"/>
      <c r="M199" s="158"/>
      <c r="N199" s="158"/>
      <c r="O199" s="158"/>
      <c r="P199" s="158"/>
      <c r="Q199" s="158"/>
      <c r="T199" s="158"/>
    </row>
    <row r="200" spans="12:20" x14ac:dyDescent="0.2">
      <c r="L200" s="158"/>
      <c r="M200" s="158"/>
      <c r="N200" s="158"/>
      <c r="O200" s="158"/>
      <c r="P200" s="158"/>
      <c r="Q200" s="158"/>
      <c r="T200" s="158"/>
    </row>
    <row r="201" spans="12:20" x14ac:dyDescent="0.2">
      <c r="L201" s="158"/>
      <c r="M201" s="158"/>
      <c r="N201" s="158"/>
      <c r="O201" s="158"/>
      <c r="P201" s="158"/>
      <c r="Q201" s="158"/>
      <c r="T201" s="158"/>
    </row>
    <row r="202" spans="12:20" x14ac:dyDescent="0.2">
      <c r="L202" s="158"/>
      <c r="M202" s="158"/>
      <c r="N202" s="158"/>
      <c r="O202" s="158"/>
      <c r="P202" s="158"/>
      <c r="Q202" s="158"/>
      <c r="T202" s="158"/>
    </row>
    <row r="203" spans="12:20" x14ac:dyDescent="0.2">
      <c r="L203" s="158"/>
      <c r="M203" s="158"/>
      <c r="N203" s="158"/>
      <c r="O203" s="158"/>
      <c r="P203" s="158"/>
      <c r="Q203" s="158"/>
      <c r="T203" s="158"/>
    </row>
    <row r="204" spans="12:20" x14ac:dyDescent="0.2">
      <c r="L204" s="158"/>
      <c r="M204" s="158"/>
      <c r="N204" s="158"/>
      <c r="O204" s="158"/>
      <c r="P204" s="158"/>
      <c r="Q204" s="158"/>
      <c r="T204" s="158"/>
    </row>
    <row r="205" spans="12:20" x14ac:dyDescent="0.2">
      <c r="L205" s="158"/>
      <c r="M205" s="158"/>
      <c r="N205" s="158"/>
      <c r="O205" s="158"/>
      <c r="P205" s="158"/>
      <c r="Q205" s="158"/>
      <c r="T205" s="158"/>
    </row>
    <row r="206" spans="12:20" x14ac:dyDescent="0.2">
      <c r="L206" s="158"/>
      <c r="M206" s="158"/>
      <c r="N206" s="158"/>
      <c r="O206" s="158"/>
      <c r="P206" s="158"/>
      <c r="Q206" s="158"/>
      <c r="T206" s="158"/>
    </row>
    <row r="207" spans="12:20" x14ac:dyDescent="0.2">
      <c r="L207" s="158"/>
      <c r="M207" s="158"/>
      <c r="N207" s="158"/>
      <c r="O207" s="158"/>
      <c r="P207" s="158"/>
      <c r="Q207" s="158"/>
      <c r="T207" s="158"/>
    </row>
    <row r="208" spans="12:20" x14ac:dyDescent="0.2">
      <c r="L208" s="158"/>
      <c r="M208" s="158"/>
      <c r="N208" s="158"/>
      <c r="O208" s="158"/>
      <c r="P208" s="158"/>
      <c r="Q208" s="158"/>
      <c r="T208" s="158"/>
    </row>
    <row r="209" spans="12:20" x14ac:dyDescent="0.2">
      <c r="L209" s="158"/>
      <c r="M209" s="158"/>
      <c r="N209" s="158"/>
      <c r="O209" s="158"/>
      <c r="P209" s="158"/>
      <c r="Q209" s="158"/>
      <c r="T209" s="158"/>
    </row>
    <row r="210" spans="12:20" x14ac:dyDescent="0.2">
      <c r="L210" s="158"/>
      <c r="M210" s="158"/>
      <c r="N210" s="158"/>
      <c r="O210" s="158"/>
      <c r="P210" s="158"/>
      <c r="Q210" s="158"/>
      <c r="T210" s="158"/>
    </row>
    <row r="211" spans="12:20" x14ac:dyDescent="0.2">
      <c r="L211" s="158"/>
      <c r="M211" s="158"/>
      <c r="N211" s="158"/>
      <c r="O211" s="158"/>
      <c r="P211" s="158"/>
      <c r="Q211" s="158"/>
      <c r="T211" s="158"/>
    </row>
    <row r="212" spans="12:20" x14ac:dyDescent="0.2">
      <c r="L212" s="158"/>
      <c r="M212" s="158"/>
      <c r="N212" s="158"/>
      <c r="O212" s="158"/>
      <c r="P212" s="158"/>
      <c r="Q212" s="158"/>
      <c r="T212" s="158"/>
    </row>
    <row r="213" spans="12:20" x14ac:dyDescent="0.2">
      <c r="L213" s="158"/>
      <c r="M213" s="158"/>
      <c r="N213" s="158"/>
      <c r="O213" s="158"/>
      <c r="P213" s="158"/>
      <c r="Q213" s="158"/>
      <c r="T213" s="158"/>
    </row>
    <row r="214" spans="12:20" x14ac:dyDescent="0.2">
      <c r="L214" s="158"/>
      <c r="M214" s="158"/>
      <c r="N214" s="158"/>
      <c r="O214" s="158"/>
      <c r="P214" s="158"/>
      <c r="Q214" s="158"/>
      <c r="T214" s="158"/>
    </row>
    <row r="215" spans="12:20" x14ac:dyDescent="0.2">
      <c r="L215" s="158"/>
      <c r="M215" s="158"/>
      <c r="N215" s="158"/>
      <c r="O215" s="158"/>
      <c r="P215" s="158"/>
      <c r="Q215" s="158"/>
      <c r="T215" s="158"/>
    </row>
    <row r="216" spans="12:20" x14ac:dyDescent="0.2">
      <c r="L216" s="158"/>
      <c r="M216" s="158"/>
      <c r="N216" s="158"/>
      <c r="O216" s="158"/>
      <c r="P216" s="158"/>
      <c r="Q216" s="158"/>
      <c r="T216" s="158"/>
    </row>
    <row r="217" spans="12:20" x14ac:dyDescent="0.2">
      <c r="L217" s="158"/>
      <c r="M217" s="158"/>
      <c r="N217" s="158"/>
      <c r="O217" s="158"/>
      <c r="P217" s="158"/>
      <c r="Q217" s="158"/>
      <c r="T217" s="158"/>
    </row>
    <row r="218" spans="12:20" x14ac:dyDescent="0.2">
      <c r="L218" s="158"/>
      <c r="M218" s="158"/>
      <c r="N218" s="158"/>
      <c r="O218" s="158"/>
      <c r="P218" s="158"/>
      <c r="Q218" s="158"/>
      <c r="T218" s="158"/>
    </row>
    <row r="219" spans="12:20" x14ac:dyDescent="0.2">
      <c r="L219" s="158"/>
      <c r="M219" s="158"/>
      <c r="N219" s="158"/>
      <c r="O219" s="158"/>
      <c r="P219" s="158"/>
      <c r="Q219" s="158"/>
      <c r="T219" s="158"/>
    </row>
    <row r="220" spans="12:20" x14ac:dyDescent="0.2">
      <c r="L220" s="158"/>
      <c r="M220" s="158"/>
      <c r="N220" s="158"/>
      <c r="O220" s="158"/>
      <c r="P220" s="158"/>
      <c r="Q220" s="158"/>
      <c r="T220" s="158"/>
    </row>
    <row r="221" spans="12:20" x14ac:dyDescent="0.2">
      <c r="L221" s="158"/>
      <c r="M221" s="158"/>
      <c r="N221" s="158"/>
      <c r="O221" s="158"/>
      <c r="P221" s="158"/>
      <c r="Q221" s="158"/>
      <c r="T221" s="158"/>
    </row>
    <row r="222" spans="12:20" x14ac:dyDescent="0.2">
      <c r="L222" s="158"/>
      <c r="M222" s="158"/>
      <c r="N222" s="158"/>
      <c r="O222" s="158"/>
      <c r="P222" s="158"/>
      <c r="Q222" s="158"/>
      <c r="T222" s="158"/>
    </row>
    <row r="223" spans="12:20" x14ac:dyDescent="0.2">
      <c r="L223" s="158"/>
      <c r="M223" s="158"/>
      <c r="N223" s="158"/>
      <c r="O223" s="158"/>
      <c r="P223" s="158"/>
      <c r="Q223" s="158"/>
      <c r="T223" s="158"/>
    </row>
    <row r="224" spans="12:20" x14ac:dyDescent="0.2">
      <c r="L224" s="158"/>
      <c r="M224" s="158"/>
      <c r="N224" s="158"/>
      <c r="O224" s="158"/>
      <c r="P224" s="158"/>
      <c r="Q224" s="158"/>
      <c r="T224" s="158"/>
    </row>
    <row r="225" spans="12:20" x14ac:dyDescent="0.2">
      <c r="L225" s="158"/>
      <c r="M225" s="158"/>
      <c r="N225" s="158"/>
      <c r="O225" s="158"/>
      <c r="P225" s="158"/>
      <c r="Q225" s="158"/>
      <c r="T225" s="158"/>
    </row>
    <row r="226" spans="12:20" x14ac:dyDescent="0.2">
      <c r="L226" s="158"/>
      <c r="M226" s="158"/>
      <c r="N226" s="158"/>
      <c r="O226" s="158"/>
      <c r="P226" s="158"/>
      <c r="Q226" s="158"/>
      <c r="T226" s="158"/>
    </row>
    <row r="227" spans="12:20" x14ac:dyDescent="0.2">
      <c r="L227" s="158"/>
      <c r="M227" s="158"/>
      <c r="N227" s="158"/>
      <c r="O227" s="158"/>
      <c r="P227" s="158"/>
      <c r="Q227" s="158"/>
      <c r="T227" s="158"/>
    </row>
    <row r="228" spans="12:20" x14ac:dyDescent="0.2">
      <c r="L228" s="158"/>
      <c r="M228" s="158"/>
      <c r="N228" s="158"/>
      <c r="O228" s="158"/>
      <c r="P228" s="158"/>
      <c r="Q228" s="158"/>
      <c r="T228" s="158"/>
    </row>
    <row r="229" spans="12:20" x14ac:dyDescent="0.2">
      <c r="L229" s="158"/>
      <c r="M229" s="158"/>
      <c r="N229" s="158"/>
      <c r="O229" s="158"/>
      <c r="P229" s="158"/>
      <c r="Q229" s="158"/>
      <c r="T229" s="158"/>
    </row>
    <row r="230" spans="12:20" x14ac:dyDescent="0.2">
      <c r="L230" s="158"/>
      <c r="M230" s="158"/>
      <c r="N230" s="158"/>
      <c r="O230" s="158"/>
      <c r="P230" s="158"/>
      <c r="Q230" s="158"/>
      <c r="T230" s="158"/>
    </row>
    <row r="231" spans="12:20" x14ac:dyDescent="0.2">
      <c r="L231" s="158"/>
      <c r="M231" s="158"/>
      <c r="N231" s="158"/>
      <c r="O231" s="158"/>
      <c r="P231" s="158"/>
      <c r="Q231" s="158"/>
      <c r="T231" s="158"/>
    </row>
    <row r="232" spans="12:20" x14ac:dyDescent="0.2">
      <c r="L232" s="158"/>
      <c r="M232" s="158"/>
      <c r="N232" s="158"/>
      <c r="O232" s="158"/>
      <c r="P232" s="158"/>
      <c r="Q232" s="158"/>
      <c r="T232" s="158"/>
    </row>
    <row r="233" spans="12:20" x14ac:dyDescent="0.2">
      <c r="L233" s="158"/>
      <c r="M233" s="158"/>
      <c r="N233" s="158"/>
      <c r="O233" s="158"/>
      <c r="P233" s="158"/>
      <c r="Q233" s="158"/>
      <c r="T233" s="158"/>
    </row>
    <row r="234" spans="12:20" x14ac:dyDescent="0.2">
      <c r="L234" s="158"/>
      <c r="M234" s="158"/>
      <c r="N234" s="158"/>
      <c r="O234" s="158"/>
      <c r="P234" s="158"/>
      <c r="Q234" s="158"/>
      <c r="T234" s="158"/>
    </row>
    <row r="235" spans="12:20" x14ac:dyDescent="0.2">
      <c r="L235" s="158"/>
      <c r="M235" s="158"/>
      <c r="N235" s="158"/>
      <c r="O235" s="158"/>
      <c r="P235" s="158"/>
      <c r="Q235" s="158"/>
      <c r="T235" s="158"/>
    </row>
    <row r="236" spans="12:20" x14ac:dyDescent="0.2">
      <c r="L236" s="158"/>
      <c r="M236" s="158"/>
      <c r="N236" s="158"/>
      <c r="O236" s="158"/>
      <c r="P236" s="158"/>
      <c r="Q236" s="158"/>
      <c r="T236" s="158"/>
    </row>
    <row r="237" spans="12:20" x14ac:dyDescent="0.2">
      <c r="L237" s="158"/>
      <c r="M237" s="158"/>
      <c r="N237" s="158"/>
      <c r="O237" s="158"/>
      <c r="P237" s="158"/>
      <c r="Q237" s="158"/>
      <c r="T237" s="158"/>
    </row>
    <row r="238" spans="12:20" x14ac:dyDescent="0.2">
      <c r="L238" s="158"/>
      <c r="M238" s="158"/>
      <c r="N238" s="158"/>
      <c r="O238" s="158"/>
      <c r="P238" s="158"/>
      <c r="Q238" s="158"/>
      <c r="T238" s="158"/>
    </row>
    <row r="239" spans="12:20" x14ac:dyDescent="0.2">
      <c r="L239" s="158"/>
      <c r="M239" s="158"/>
      <c r="N239" s="158"/>
      <c r="O239" s="158"/>
      <c r="P239" s="158"/>
      <c r="Q239" s="158"/>
      <c r="T239" s="158"/>
    </row>
    <row r="240" spans="12:20" x14ac:dyDescent="0.2">
      <c r="L240" s="158"/>
      <c r="M240" s="158"/>
      <c r="N240" s="158"/>
      <c r="O240" s="158"/>
      <c r="P240" s="158"/>
      <c r="Q240" s="158"/>
      <c r="T240" s="158"/>
    </row>
    <row r="241" spans="12:20" x14ac:dyDescent="0.2">
      <c r="L241" s="158"/>
      <c r="M241" s="158"/>
      <c r="N241" s="158"/>
      <c r="O241" s="158"/>
      <c r="P241" s="158"/>
      <c r="Q241" s="158"/>
      <c r="T241" s="158"/>
    </row>
    <row r="242" spans="12:20" x14ac:dyDescent="0.2">
      <c r="L242" s="158"/>
      <c r="M242" s="158"/>
      <c r="N242" s="158"/>
      <c r="O242" s="158"/>
      <c r="P242" s="158"/>
      <c r="Q242" s="158"/>
      <c r="T242" s="158"/>
    </row>
    <row r="243" spans="12:20" x14ac:dyDescent="0.2">
      <c r="L243" s="158"/>
      <c r="M243" s="158"/>
      <c r="N243" s="158"/>
      <c r="O243" s="158"/>
      <c r="P243" s="158"/>
      <c r="Q243" s="158"/>
      <c r="T243" s="158"/>
    </row>
    <row r="244" spans="12:20" x14ac:dyDescent="0.2">
      <c r="L244" s="158"/>
      <c r="M244" s="158"/>
      <c r="N244" s="158"/>
      <c r="O244" s="158"/>
      <c r="P244" s="158"/>
      <c r="Q244" s="158"/>
      <c r="T244" s="158"/>
    </row>
    <row r="245" spans="12:20" x14ac:dyDescent="0.2">
      <c r="L245" s="158"/>
      <c r="M245" s="158"/>
      <c r="N245" s="158"/>
      <c r="O245" s="158"/>
      <c r="P245" s="158"/>
      <c r="Q245" s="158"/>
      <c r="T245" s="158"/>
    </row>
    <row r="246" spans="12:20" x14ac:dyDescent="0.2">
      <c r="L246" s="158"/>
      <c r="M246" s="158"/>
      <c r="N246" s="158"/>
      <c r="O246" s="158"/>
      <c r="P246" s="158"/>
      <c r="Q246" s="158"/>
      <c r="T246" s="158"/>
    </row>
    <row r="247" spans="12:20" x14ac:dyDescent="0.2">
      <c r="L247" s="158"/>
      <c r="M247" s="158"/>
      <c r="N247" s="158"/>
      <c r="O247" s="158"/>
      <c r="P247" s="158"/>
      <c r="Q247" s="158"/>
      <c r="T247" s="158"/>
    </row>
    <row r="248" spans="12:20" x14ac:dyDescent="0.2">
      <c r="L248" s="158"/>
      <c r="M248" s="158"/>
      <c r="N248" s="158"/>
      <c r="O248" s="158"/>
      <c r="P248" s="158"/>
      <c r="Q248" s="158"/>
      <c r="T248" s="158"/>
    </row>
    <row r="249" spans="12:20" x14ac:dyDescent="0.2">
      <c r="L249" s="158"/>
      <c r="M249" s="158"/>
      <c r="N249" s="158"/>
      <c r="O249" s="158"/>
      <c r="P249" s="158"/>
      <c r="Q249" s="158"/>
      <c r="T249" s="158"/>
    </row>
    <row r="250" spans="12:20" x14ac:dyDescent="0.2">
      <c r="L250" s="158"/>
      <c r="M250" s="158"/>
      <c r="N250" s="158"/>
      <c r="O250" s="158"/>
      <c r="P250" s="158"/>
      <c r="Q250" s="158"/>
      <c r="T250" s="158"/>
    </row>
    <row r="251" spans="12:20" x14ac:dyDescent="0.2">
      <c r="L251" s="158"/>
      <c r="M251" s="158"/>
      <c r="N251" s="158"/>
      <c r="O251" s="158"/>
      <c r="P251" s="158"/>
      <c r="Q251" s="158"/>
      <c r="T251" s="158"/>
    </row>
    <row r="252" spans="12:20" x14ac:dyDescent="0.2">
      <c r="L252" s="158"/>
      <c r="M252" s="158"/>
      <c r="N252" s="158"/>
      <c r="O252" s="158"/>
      <c r="P252" s="158"/>
      <c r="Q252" s="158"/>
      <c r="T252" s="158"/>
    </row>
    <row r="253" spans="12:20" x14ac:dyDescent="0.2">
      <c r="L253" s="158"/>
      <c r="M253" s="158"/>
      <c r="N253" s="158"/>
      <c r="O253" s="158"/>
      <c r="P253" s="158"/>
      <c r="Q253" s="158"/>
      <c r="T253" s="158"/>
    </row>
    <row r="254" spans="12:20" x14ac:dyDescent="0.2">
      <c r="L254" s="158"/>
      <c r="M254" s="158"/>
      <c r="N254" s="158"/>
      <c r="O254" s="158"/>
      <c r="P254" s="158"/>
      <c r="Q254" s="158"/>
      <c r="T254" s="158"/>
    </row>
    <row r="255" spans="12:20" x14ac:dyDescent="0.2">
      <c r="L255" s="158"/>
      <c r="M255" s="158"/>
      <c r="N255" s="158"/>
      <c r="O255" s="158"/>
      <c r="P255" s="158"/>
      <c r="Q255" s="158"/>
      <c r="T255" s="158"/>
    </row>
    <row r="256" spans="12:20" x14ac:dyDescent="0.2">
      <c r="L256" s="158"/>
      <c r="M256" s="158"/>
      <c r="N256" s="158"/>
      <c r="O256" s="158"/>
      <c r="P256" s="158"/>
      <c r="Q256" s="158"/>
      <c r="T256" s="158"/>
    </row>
    <row r="257" spans="12:20" x14ac:dyDescent="0.2">
      <c r="L257" s="158"/>
      <c r="M257" s="158"/>
      <c r="N257" s="158"/>
      <c r="O257" s="158"/>
      <c r="P257" s="158"/>
      <c r="Q257" s="158"/>
      <c r="T257" s="158"/>
    </row>
    <row r="258" spans="12:20" x14ac:dyDescent="0.2">
      <c r="L258" s="158"/>
      <c r="M258" s="158"/>
      <c r="N258" s="158"/>
      <c r="O258" s="158"/>
      <c r="P258" s="158"/>
      <c r="Q258" s="158"/>
      <c r="T258" s="158"/>
    </row>
    <row r="259" spans="12:20" x14ac:dyDescent="0.2">
      <c r="L259" s="158"/>
      <c r="M259" s="158"/>
      <c r="N259" s="158"/>
      <c r="O259" s="158"/>
      <c r="P259" s="158"/>
      <c r="Q259" s="158"/>
      <c r="T259" s="158"/>
    </row>
    <row r="260" spans="12:20" x14ac:dyDescent="0.2">
      <c r="L260" s="158"/>
      <c r="M260" s="158"/>
      <c r="N260" s="158"/>
      <c r="O260" s="158"/>
      <c r="P260" s="158"/>
      <c r="Q260" s="158"/>
      <c r="T260" s="158"/>
    </row>
    <row r="261" spans="12:20" x14ac:dyDescent="0.2">
      <c r="L261" s="158"/>
      <c r="M261" s="158"/>
      <c r="N261" s="158"/>
      <c r="O261" s="158"/>
      <c r="P261" s="158"/>
      <c r="Q261" s="158"/>
      <c r="T261" s="158"/>
    </row>
    <row r="262" spans="12:20" x14ac:dyDescent="0.2">
      <c r="L262" s="158"/>
      <c r="M262" s="158"/>
      <c r="N262" s="158"/>
      <c r="O262" s="158"/>
      <c r="P262" s="158"/>
      <c r="Q262" s="158"/>
      <c r="T262" s="158"/>
    </row>
    <row r="263" spans="12:20" x14ac:dyDescent="0.2">
      <c r="L263" s="158"/>
      <c r="M263" s="158"/>
      <c r="N263" s="158"/>
      <c r="O263" s="158"/>
      <c r="P263" s="158"/>
      <c r="Q263" s="158"/>
      <c r="T263" s="158"/>
    </row>
    <row r="264" spans="12:20" x14ac:dyDescent="0.2">
      <c r="L264" s="158"/>
      <c r="M264" s="158"/>
      <c r="N264" s="158"/>
      <c r="O264" s="158"/>
      <c r="P264" s="158"/>
      <c r="Q264" s="158"/>
      <c r="T264" s="158"/>
    </row>
    <row r="265" spans="12:20" x14ac:dyDescent="0.2">
      <c r="L265" s="158"/>
      <c r="M265" s="158"/>
      <c r="N265" s="158"/>
      <c r="O265" s="158"/>
      <c r="P265" s="158"/>
      <c r="Q265" s="158"/>
      <c r="T265" s="158"/>
    </row>
    <row r="266" spans="12:20" x14ac:dyDescent="0.2">
      <c r="L266" s="158"/>
      <c r="M266" s="158"/>
      <c r="N266" s="158"/>
      <c r="O266" s="158"/>
      <c r="P266" s="158"/>
      <c r="Q266" s="158"/>
      <c r="T266" s="158"/>
    </row>
    <row r="267" spans="12:20" x14ac:dyDescent="0.2">
      <c r="L267" s="158"/>
      <c r="M267" s="158"/>
      <c r="N267" s="158"/>
      <c r="O267" s="158"/>
      <c r="P267" s="158"/>
      <c r="Q267" s="158"/>
      <c r="T267" s="158"/>
    </row>
    <row r="268" spans="12:20" x14ac:dyDescent="0.2">
      <c r="L268" s="158"/>
      <c r="M268" s="158"/>
      <c r="N268" s="158"/>
      <c r="O268" s="158"/>
      <c r="P268" s="158"/>
      <c r="Q268" s="158"/>
      <c r="T268" s="158"/>
    </row>
    <row r="269" spans="12:20" x14ac:dyDescent="0.2">
      <c r="L269" s="158"/>
      <c r="M269" s="158"/>
      <c r="N269" s="158"/>
      <c r="O269" s="158"/>
      <c r="P269" s="158"/>
      <c r="Q269" s="158"/>
      <c r="T269" s="158"/>
    </row>
    <row r="270" spans="12:20" x14ac:dyDescent="0.2">
      <c r="L270" s="158"/>
      <c r="M270" s="158"/>
      <c r="N270" s="158"/>
      <c r="O270" s="158"/>
      <c r="P270" s="158"/>
      <c r="Q270" s="158"/>
      <c r="T270" s="158"/>
    </row>
    <row r="271" spans="12:20" x14ac:dyDescent="0.2">
      <c r="L271" s="158"/>
      <c r="M271" s="158"/>
      <c r="N271" s="158"/>
      <c r="O271" s="158"/>
      <c r="P271" s="158"/>
      <c r="Q271" s="158"/>
      <c r="T271" s="158"/>
    </row>
    <row r="272" spans="12:20" x14ac:dyDescent="0.2">
      <c r="L272" s="158"/>
      <c r="M272" s="158"/>
      <c r="N272" s="158"/>
      <c r="O272" s="158"/>
      <c r="P272" s="158"/>
      <c r="Q272" s="158"/>
      <c r="T272" s="158"/>
    </row>
    <row r="273" spans="12:20" x14ac:dyDescent="0.2">
      <c r="L273" s="158"/>
      <c r="M273" s="158"/>
      <c r="N273" s="158"/>
      <c r="O273" s="158"/>
      <c r="P273" s="158"/>
      <c r="Q273" s="158"/>
      <c r="T273" s="158"/>
    </row>
    <row r="274" spans="12:20" x14ac:dyDescent="0.2">
      <c r="L274" s="158"/>
      <c r="M274" s="158"/>
      <c r="N274" s="158"/>
      <c r="O274" s="158"/>
      <c r="P274" s="158"/>
      <c r="Q274" s="158"/>
      <c r="T274" s="158"/>
    </row>
    <row r="275" spans="12:20" x14ac:dyDescent="0.2">
      <c r="L275" s="158"/>
      <c r="M275" s="158"/>
      <c r="N275" s="158"/>
      <c r="O275" s="158"/>
      <c r="P275" s="158"/>
      <c r="Q275" s="158"/>
      <c r="T275" s="158"/>
    </row>
    <row r="276" spans="12:20" x14ac:dyDescent="0.2">
      <c r="L276" s="158"/>
      <c r="M276" s="158"/>
      <c r="N276" s="158"/>
      <c r="O276" s="158"/>
      <c r="P276" s="158"/>
      <c r="Q276" s="158"/>
      <c r="T276" s="158"/>
    </row>
    <row r="277" spans="12:20" x14ac:dyDescent="0.2">
      <c r="L277" s="158"/>
      <c r="M277" s="158"/>
      <c r="N277" s="158"/>
      <c r="O277" s="158"/>
      <c r="P277" s="158"/>
      <c r="Q277" s="158"/>
      <c r="T277" s="158"/>
    </row>
    <row r="278" spans="12:20" x14ac:dyDescent="0.2">
      <c r="L278" s="158"/>
      <c r="M278" s="158"/>
      <c r="N278" s="158"/>
      <c r="O278" s="158"/>
      <c r="P278" s="158"/>
      <c r="Q278" s="158"/>
      <c r="T278" s="158"/>
    </row>
    <row r="279" spans="12:20" x14ac:dyDescent="0.2">
      <c r="L279" s="158"/>
      <c r="M279" s="158"/>
      <c r="N279" s="158"/>
      <c r="O279" s="158"/>
      <c r="P279" s="158"/>
      <c r="Q279" s="158"/>
      <c r="T279" s="158"/>
    </row>
    <row r="280" spans="12:20" x14ac:dyDescent="0.2">
      <c r="L280" s="158"/>
      <c r="M280" s="158"/>
      <c r="N280" s="158"/>
      <c r="O280" s="158"/>
      <c r="P280" s="158"/>
      <c r="Q280" s="158"/>
      <c r="T280" s="158"/>
    </row>
    <row r="281" spans="12:20" x14ac:dyDescent="0.2">
      <c r="L281" s="158"/>
      <c r="M281" s="158"/>
      <c r="N281" s="158"/>
      <c r="O281" s="158"/>
      <c r="P281" s="158"/>
      <c r="Q281" s="158"/>
      <c r="T281" s="158"/>
    </row>
    <row r="282" spans="12:20" x14ac:dyDescent="0.2">
      <c r="L282" s="158"/>
      <c r="M282" s="158"/>
      <c r="N282" s="158"/>
      <c r="O282" s="158"/>
      <c r="P282" s="158"/>
      <c r="Q282" s="158"/>
      <c r="T282" s="158"/>
    </row>
    <row r="283" spans="12:20" x14ac:dyDescent="0.2">
      <c r="L283" s="158"/>
      <c r="M283" s="158"/>
      <c r="N283" s="158"/>
      <c r="O283" s="158"/>
      <c r="P283" s="158"/>
      <c r="Q283" s="158"/>
      <c r="T283" s="158"/>
    </row>
    <row r="284" spans="12:20" x14ac:dyDescent="0.2">
      <c r="L284" s="158"/>
      <c r="M284" s="158"/>
      <c r="N284" s="158"/>
      <c r="O284" s="158"/>
      <c r="P284" s="158"/>
      <c r="Q284" s="158"/>
      <c r="T284" s="158"/>
    </row>
    <row r="285" spans="12:20" x14ac:dyDescent="0.2">
      <c r="L285" s="158"/>
      <c r="M285" s="158"/>
      <c r="N285" s="158"/>
      <c r="O285" s="158"/>
      <c r="P285" s="158"/>
      <c r="Q285" s="158"/>
      <c r="T285" s="158"/>
    </row>
    <row r="286" spans="12:20" x14ac:dyDescent="0.2">
      <c r="L286" s="158"/>
      <c r="M286" s="158"/>
      <c r="N286" s="158"/>
      <c r="O286" s="158"/>
      <c r="P286" s="158"/>
      <c r="Q286" s="158"/>
      <c r="T286" s="158"/>
    </row>
    <row r="287" spans="12:20" x14ac:dyDescent="0.2">
      <c r="L287" s="158"/>
      <c r="M287" s="158"/>
      <c r="N287" s="158"/>
      <c r="O287" s="158"/>
      <c r="P287" s="158"/>
      <c r="Q287" s="158"/>
      <c r="T287" s="158"/>
    </row>
    <row r="288" spans="12:20" x14ac:dyDescent="0.2">
      <c r="L288" s="158"/>
      <c r="M288" s="158"/>
      <c r="N288" s="158"/>
      <c r="O288" s="158"/>
      <c r="P288" s="158"/>
      <c r="Q288" s="158"/>
      <c r="T288" s="158"/>
    </row>
    <row r="289" spans="12:20" x14ac:dyDescent="0.2">
      <c r="L289" s="158"/>
      <c r="M289" s="158"/>
      <c r="N289" s="158"/>
      <c r="O289" s="158"/>
      <c r="P289" s="158"/>
      <c r="Q289" s="158"/>
      <c r="T289" s="158"/>
    </row>
    <row r="290" spans="12:20" x14ac:dyDescent="0.2">
      <c r="L290" s="158"/>
      <c r="M290" s="158"/>
      <c r="N290" s="158"/>
      <c r="O290" s="158"/>
      <c r="P290" s="158"/>
      <c r="Q290" s="158"/>
      <c r="T290" s="158"/>
    </row>
    <row r="291" spans="12:20" x14ac:dyDescent="0.2">
      <c r="L291" s="158"/>
      <c r="M291" s="158"/>
      <c r="N291" s="158"/>
      <c r="O291" s="158"/>
      <c r="P291" s="158"/>
      <c r="Q291" s="158"/>
      <c r="T291" s="158"/>
    </row>
    <row r="292" spans="12:20" x14ac:dyDescent="0.2">
      <c r="L292" s="158"/>
      <c r="M292" s="158"/>
      <c r="N292" s="158"/>
      <c r="O292" s="158"/>
      <c r="P292" s="158"/>
      <c r="Q292" s="158"/>
      <c r="T292" s="158"/>
    </row>
    <row r="293" spans="12:20" x14ac:dyDescent="0.2">
      <c r="L293" s="158"/>
      <c r="M293" s="158"/>
      <c r="N293" s="158"/>
      <c r="O293" s="158"/>
      <c r="P293" s="158"/>
      <c r="Q293" s="158"/>
      <c r="T293" s="158"/>
    </row>
    <row r="294" spans="12:20" x14ac:dyDescent="0.2">
      <c r="L294" s="158"/>
      <c r="M294" s="158"/>
      <c r="N294" s="158"/>
      <c r="O294" s="158"/>
      <c r="P294" s="158"/>
      <c r="Q294" s="158"/>
      <c r="T294" s="158"/>
    </row>
    <row r="295" spans="12:20" x14ac:dyDescent="0.2">
      <c r="L295" s="158"/>
      <c r="M295" s="158"/>
      <c r="N295" s="158"/>
      <c r="O295" s="158"/>
      <c r="P295" s="158"/>
      <c r="Q295" s="158"/>
      <c r="T295" s="158"/>
    </row>
    <row r="296" spans="12:20" x14ac:dyDescent="0.2">
      <c r="L296" s="158"/>
      <c r="M296" s="158"/>
      <c r="N296" s="158"/>
      <c r="O296" s="158"/>
      <c r="P296" s="158"/>
      <c r="Q296" s="158"/>
      <c r="T296" s="158"/>
    </row>
    <row r="297" spans="12:20" x14ac:dyDescent="0.2">
      <c r="L297" s="158"/>
      <c r="M297" s="158"/>
      <c r="N297" s="158"/>
      <c r="O297" s="158"/>
      <c r="P297" s="158"/>
      <c r="Q297" s="158"/>
      <c r="T297" s="158"/>
    </row>
    <row r="298" spans="12:20" x14ac:dyDescent="0.2">
      <c r="L298" s="158"/>
      <c r="M298" s="158"/>
      <c r="N298" s="158"/>
      <c r="O298" s="158"/>
      <c r="P298" s="158"/>
      <c r="Q298" s="158"/>
      <c r="T298" s="158"/>
    </row>
    <row r="299" spans="12:20" x14ac:dyDescent="0.2">
      <c r="L299" s="158"/>
      <c r="M299" s="158"/>
      <c r="N299" s="158"/>
      <c r="O299" s="158"/>
      <c r="P299" s="158"/>
      <c r="Q299" s="158"/>
      <c r="T299" s="158"/>
    </row>
    <row r="300" spans="12:20" x14ac:dyDescent="0.2">
      <c r="L300" s="158"/>
      <c r="M300" s="158"/>
      <c r="N300" s="158"/>
      <c r="O300" s="158"/>
      <c r="P300" s="158"/>
      <c r="Q300" s="158"/>
      <c r="T300" s="158"/>
    </row>
    <row r="301" spans="12:20" x14ac:dyDescent="0.2">
      <c r="L301" s="158"/>
      <c r="M301" s="158"/>
      <c r="N301" s="158"/>
      <c r="O301" s="158"/>
      <c r="P301" s="158"/>
      <c r="Q301" s="158"/>
      <c r="T301" s="158"/>
    </row>
    <row r="302" spans="12:20" x14ac:dyDescent="0.2">
      <c r="L302" s="158"/>
      <c r="M302" s="158"/>
      <c r="N302" s="158"/>
      <c r="O302" s="158"/>
      <c r="P302" s="158"/>
      <c r="Q302" s="158"/>
      <c r="T302" s="158"/>
    </row>
    <row r="303" spans="12:20" x14ac:dyDescent="0.2">
      <c r="L303" s="158"/>
      <c r="M303" s="158"/>
      <c r="N303" s="158"/>
      <c r="O303" s="158"/>
      <c r="P303" s="158"/>
      <c r="Q303" s="158"/>
      <c r="T303" s="158"/>
    </row>
    <row r="304" spans="12:20" x14ac:dyDescent="0.2">
      <c r="L304" s="158"/>
      <c r="M304" s="158"/>
      <c r="N304" s="158"/>
      <c r="O304" s="158"/>
      <c r="P304" s="158"/>
      <c r="Q304" s="158"/>
      <c r="T304" s="158"/>
    </row>
    <row r="305" spans="12:20" x14ac:dyDescent="0.2">
      <c r="L305" s="158"/>
      <c r="M305" s="158"/>
      <c r="N305" s="158"/>
      <c r="O305" s="158"/>
      <c r="P305" s="158"/>
      <c r="Q305" s="158"/>
      <c r="T305" s="158"/>
    </row>
    <row r="306" spans="12:20" x14ac:dyDescent="0.2">
      <c r="L306" s="158"/>
      <c r="M306" s="158"/>
      <c r="N306" s="158"/>
      <c r="O306" s="158"/>
      <c r="P306" s="158"/>
      <c r="Q306" s="158"/>
      <c r="T306" s="158"/>
    </row>
    <row r="307" spans="12:20" x14ac:dyDescent="0.2">
      <c r="L307" s="158"/>
      <c r="M307" s="158"/>
      <c r="N307" s="158"/>
      <c r="O307" s="158"/>
      <c r="P307" s="158"/>
      <c r="Q307" s="158"/>
      <c r="T307" s="158"/>
    </row>
    <row r="308" spans="12:20" x14ac:dyDescent="0.2">
      <c r="L308" s="158"/>
      <c r="M308" s="158"/>
      <c r="N308" s="158"/>
      <c r="O308" s="158"/>
      <c r="P308" s="158"/>
      <c r="Q308" s="158"/>
      <c r="T308" s="158"/>
    </row>
    <row r="309" spans="12:20" x14ac:dyDescent="0.2">
      <c r="L309" s="158"/>
      <c r="M309" s="158"/>
      <c r="N309" s="158"/>
      <c r="O309" s="158"/>
      <c r="P309" s="158"/>
      <c r="Q309" s="158"/>
      <c r="T309" s="158"/>
    </row>
    <row r="310" spans="12:20" x14ac:dyDescent="0.2">
      <c r="L310" s="158"/>
      <c r="M310" s="158"/>
      <c r="N310" s="158"/>
      <c r="O310" s="158"/>
      <c r="P310" s="158"/>
      <c r="Q310" s="158"/>
      <c r="T310" s="158"/>
    </row>
    <row r="311" spans="12:20" x14ac:dyDescent="0.2">
      <c r="L311" s="158"/>
      <c r="M311" s="158"/>
      <c r="N311" s="158"/>
      <c r="O311" s="158"/>
      <c r="P311" s="158"/>
      <c r="Q311" s="158"/>
      <c r="T311" s="158"/>
    </row>
    <row r="312" spans="12:20" x14ac:dyDescent="0.2">
      <c r="L312" s="158"/>
      <c r="M312" s="158"/>
      <c r="N312" s="158"/>
      <c r="O312" s="158"/>
      <c r="P312" s="158"/>
      <c r="Q312" s="158"/>
      <c r="T312" s="158"/>
    </row>
    <row r="313" spans="12:20" x14ac:dyDescent="0.2">
      <c r="L313" s="158"/>
      <c r="M313" s="158"/>
      <c r="N313" s="158"/>
      <c r="O313" s="158"/>
      <c r="P313" s="158"/>
      <c r="Q313" s="158"/>
      <c r="T313" s="158"/>
    </row>
    <row r="314" spans="12:20" x14ac:dyDescent="0.2">
      <c r="L314" s="158"/>
      <c r="M314" s="158"/>
      <c r="N314" s="158"/>
      <c r="O314" s="158"/>
      <c r="P314" s="158"/>
      <c r="Q314" s="158"/>
      <c r="T314" s="158"/>
    </row>
    <row r="315" spans="12:20" x14ac:dyDescent="0.2">
      <c r="L315" s="158"/>
      <c r="M315" s="158"/>
      <c r="N315" s="158"/>
      <c r="O315" s="158"/>
      <c r="P315" s="158"/>
      <c r="Q315" s="158"/>
      <c r="T315" s="158"/>
    </row>
    <row r="316" spans="12:20" x14ac:dyDescent="0.2">
      <c r="L316" s="158"/>
      <c r="M316" s="158"/>
      <c r="N316" s="158"/>
      <c r="O316" s="158"/>
      <c r="P316" s="158"/>
      <c r="Q316" s="158"/>
      <c r="T316" s="158"/>
    </row>
    <row r="317" spans="12:20" x14ac:dyDescent="0.2">
      <c r="L317" s="158"/>
      <c r="M317" s="158"/>
      <c r="N317" s="158"/>
      <c r="O317" s="158"/>
      <c r="P317" s="158"/>
      <c r="Q317" s="158"/>
      <c r="T317" s="158"/>
    </row>
    <row r="318" spans="12:20" x14ac:dyDescent="0.2">
      <c r="L318" s="158"/>
      <c r="M318" s="158"/>
      <c r="N318" s="158"/>
      <c r="O318" s="158"/>
      <c r="P318" s="158"/>
      <c r="Q318" s="158"/>
      <c r="T318" s="158"/>
    </row>
    <row r="319" spans="12:20" x14ac:dyDescent="0.2">
      <c r="L319" s="158"/>
      <c r="M319" s="158"/>
      <c r="N319" s="158"/>
      <c r="O319" s="158"/>
      <c r="P319" s="158"/>
      <c r="Q319" s="158"/>
      <c r="T319" s="158"/>
    </row>
    <row r="320" spans="12:20" x14ac:dyDescent="0.2">
      <c r="L320" s="158"/>
      <c r="M320" s="158"/>
      <c r="N320" s="158"/>
      <c r="O320" s="158"/>
      <c r="P320" s="158"/>
      <c r="Q320" s="158"/>
      <c r="T320" s="158"/>
    </row>
    <row r="321" spans="12:20" x14ac:dyDescent="0.2">
      <c r="L321" s="158"/>
      <c r="M321" s="158"/>
      <c r="N321" s="158"/>
      <c r="O321" s="158"/>
      <c r="P321" s="158"/>
      <c r="Q321" s="158"/>
      <c r="T321" s="158"/>
    </row>
    <row r="322" spans="12:20" x14ac:dyDescent="0.2">
      <c r="L322" s="158"/>
      <c r="M322" s="158"/>
      <c r="N322" s="158"/>
      <c r="O322" s="158"/>
      <c r="P322" s="158"/>
      <c r="Q322" s="158"/>
      <c r="T322" s="158"/>
    </row>
    <row r="323" spans="12:20" x14ac:dyDescent="0.2">
      <c r="L323" s="158"/>
      <c r="M323" s="158"/>
      <c r="N323" s="158"/>
      <c r="O323" s="158"/>
      <c r="P323" s="158"/>
      <c r="Q323" s="158"/>
      <c r="T323" s="158"/>
    </row>
    <row r="324" spans="12:20" x14ac:dyDescent="0.2">
      <c r="L324" s="158"/>
      <c r="M324" s="158"/>
      <c r="N324" s="158"/>
      <c r="O324" s="158"/>
      <c r="P324" s="158"/>
      <c r="Q324" s="158"/>
      <c r="T324" s="158"/>
    </row>
    <row r="325" spans="12:20" x14ac:dyDescent="0.2">
      <c r="L325" s="158"/>
      <c r="M325" s="158"/>
      <c r="N325" s="158"/>
      <c r="O325" s="158"/>
      <c r="P325" s="158"/>
      <c r="Q325" s="158"/>
      <c r="T325" s="158"/>
    </row>
    <row r="326" spans="12:20" x14ac:dyDescent="0.2">
      <c r="L326" s="158"/>
      <c r="M326" s="158"/>
      <c r="N326" s="158"/>
      <c r="O326" s="158"/>
      <c r="P326" s="158"/>
      <c r="Q326" s="158"/>
      <c r="T326" s="158"/>
    </row>
    <row r="327" spans="12:20" x14ac:dyDescent="0.2">
      <c r="L327" s="158"/>
      <c r="M327" s="158"/>
      <c r="N327" s="158"/>
      <c r="O327" s="158"/>
      <c r="P327" s="158"/>
      <c r="Q327" s="158"/>
      <c r="T327" s="158"/>
    </row>
    <row r="328" spans="12:20" x14ac:dyDescent="0.2">
      <c r="L328" s="158"/>
      <c r="M328" s="158"/>
      <c r="N328" s="158"/>
      <c r="O328" s="158"/>
      <c r="P328" s="158"/>
      <c r="Q328" s="158"/>
      <c r="T328" s="158"/>
    </row>
    <row r="329" spans="12:20" x14ac:dyDescent="0.2">
      <c r="L329" s="158"/>
      <c r="M329" s="158"/>
      <c r="N329" s="158"/>
      <c r="O329" s="158"/>
      <c r="P329" s="158"/>
      <c r="Q329" s="158"/>
      <c r="T329" s="158"/>
    </row>
    <row r="330" spans="12:20" x14ac:dyDescent="0.2">
      <c r="L330" s="158"/>
      <c r="M330" s="158"/>
      <c r="N330" s="158"/>
      <c r="O330" s="158"/>
      <c r="P330" s="158"/>
      <c r="Q330" s="158"/>
      <c r="T330" s="158"/>
    </row>
    <row r="331" spans="12:20" x14ac:dyDescent="0.2">
      <c r="L331" s="158"/>
      <c r="M331" s="158"/>
      <c r="N331" s="158"/>
      <c r="O331" s="158"/>
      <c r="P331" s="158"/>
      <c r="Q331" s="158"/>
      <c r="T331" s="158"/>
    </row>
    <row r="332" spans="12:20" x14ac:dyDescent="0.2">
      <c r="L332" s="158"/>
      <c r="M332" s="158"/>
      <c r="N332" s="158"/>
      <c r="O332" s="158"/>
      <c r="P332" s="158"/>
      <c r="Q332" s="158"/>
      <c r="T332" s="158"/>
    </row>
    <row r="333" spans="12:20" x14ac:dyDescent="0.2">
      <c r="L333" s="158"/>
      <c r="M333" s="158"/>
      <c r="N333" s="158"/>
      <c r="O333" s="158"/>
      <c r="P333" s="158"/>
      <c r="Q333" s="158"/>
      <c r="T333" s="158"/>
    </row>
    <row r="334" spans="12:20" x14ac:dyDescent="0.2">
      <c r="L334" s="158"/>
      <c r="M334" s="158"/>
      <c r="N334" s="158"/>
      <c r="O334" s="158"/>
      <c r="P334" s="158"/>
      <c r="Q334" s="158"/>
      <c r="T334" s="158"/>
    </row>
    <row r="335" spans="12:20" x14ac:dyDescent="0.2">
      <c r="L335" s="158"/>
      <c r="M335" s="158"/>
      <c r="N335" s="158"/>
      <c r="O335" s="158"/>
      <c r="P335" s="158"/>
      <c r="Q335" s="158"/>
      <c r="T335" s="158"/>
    </row>
    <row r="336" spans="12:20" x14ac:dyDescent="0.2">
      <c r="L336" s="158"/>
      <c r="M336" s="158"/>
      <c r="N336" s="158"/>
      <c r="O336" s="158"/>
      <c r="P336" s="158"/>
      <c r="Q336" s="158"/>
      <c r="T336" s="158"/>
    </row>
    <row r="337" spans="12:20" x14ac:dyDescent="0.2">
      <c r="L337" s="158"/>
      <c r="M337" s="158"/>
      <c r="N337" s="158"/>
      <c r="O337" s="158"/>
      <c r="P337" s="158"/>
      <c r="Q337" s="158"/>
      <c r="T337" s="158"/>
    </row>
    <row r="338" spans="12:20" x14ac:dyDescent="0.2">
      <c r="L338" s="158"/>
      <c r="M338" s="158"/>
      <c r="N338" s="158"/>
      <c r="O338" s="158"/>
      <c r="P338" s="158"/>
      <c r="Q338" s="158"/>
      <c r="T338" s="158"/>
    </row>
    <row r="339" spans="12:20" x14ac:dyDescent="0.2">
      <c r="L339" s="158"/>
      <c r="M339" s="158"/>
      <c r="N339" s="158"/>
      <c r="O339" s="158"/>
      <c r="P339" s="158"/>
      <c r="Q339" s="158"/>
      <c r="T339" s="158"/>
    </row>
    <row r="340" spans="12:20" x14ac:dyDescent="0.2">
      <c r="L340" s="158"/>
      <c r="M340" s="158"/>
      <c r="N340" s="158"/>
      <c r="O340" s="158"/>
      <c r="P340" s="158"/>
      <c r="Q340" s="158"/>
      <c r="T340" s="158"/>
    </row>
    <row r="341" spans="12:20" x14ac:dyDescent="0.2">
      <c r="L341" s="158"/>
      <c r="M341" s="158"/>
      <c r="N341" s="158"/>
      <c r="O341" s="158"/>
      <c r="P341" s="158"/>
      <c r="Q341" s="158"/>
      <c r="T341" s="158"/>
    </row>
    <row r="342" spans="12:20" x14ac:dyDescent="0.2">
      <c r="L342" s="158"/>
      <c r="M342" s="158"/>
      <c r="N342" s="158"/>
      <c r="O342" s="158"/>
      <c r="P342" s="158"/>
      <c r="Q342" s="158"/>
      <c r="T342" s="158"/>
    </row>
    <row r="343" spans="12:20" x14ac:dyDescent="0.2">
      <c r="L343" s="158"/>
      <c r="M343" s="158"/>
      <c r="N343" s="158"/>
      <c r="O343" s="158"/>
      <c r="P343" s="158"/>
      <c r="Q343" s="158"/>
      <c r="T343" s="158"/>
    </row>
    <row r="344" spans="12:20" x14ac:dyDescent="0.2">
      <c r="L344" s="158"/>
      <c r="M344" s="158"/>
      <c r="N344" s="158"/>
      <c r="O344" s="158"/>
      <c r="P344" s="158"/>
      <c r="Q344" s="158"/>
      <c r="T344" s="158"/>
    </row>
    <row r="345" spans="12:20" x14ac:dyDescent="0.2">
      <c r="L345" s="158"/>
      <c r="M345" s="158"/>
      <c r="N345" s="158"/>
      <c r="O345" s="158"/>
      <c r="P345" s="158"/>
      <c r="Q345" s="158"/>
      <c r="T345" s="158"/>
    </row>
    <row r="346" spans="12:20" x14ac:dyDescent="0.2">
      <c r="L346" s="158"/>
      <c r="M346" s="158"/>
      <c r="N346" s="158"/>
      <c r="O346" s="158"/>
      <c r="P346" s="158"/>
      <c r="Q346" s="158"/>
      <c r="T346" s="158"/>
    </row>
    <row r="347" spans="12:20" x14ac:dyDescent="0.2">
      <c r="L347" s="158"/>
      <c r="M347" s="158"/>
      <c r="N347" s="158"/>
      <c r="O347" s="158"/>
      <c r="P347" s="158"/>
      <c r="Q347" s="158"/>
      <c r="T347" s="158"/>
    </row>
    <row r="348" spans="12:20" x14ac:dyDescent="0.2">
      <c r="L348" s="158"/>
      <c r="M348" s="158"/>
      <c r="N348" s="158"/>
      <c r="O348" s="158"/>
      <c r="P348" s="158"/>
      <c r="Q348" s="158"/>
      <c r="T348" s="158"/>
    </row>
    <row r="349" spans="12:20" x14ac:dyDescent="0.2">
      <c r="L349" s="158"/>
      <c r="M349" s="158"/>
      <c r="N349" s="158"/>
      <c r="O349" s="158"/>
      <c r="P349" s="158"/>
      <c r="Q349" s="158"/>
      <c r="T349" s="158"/>
    </row>
    <row r="350" spans="12:20" x14ac:dyDescent="0.2">
      <c r="L350" s="158"/>
      <c r="M350" s="158"/>
      <c r="N350" s="158"/>
      <c r="O350" s="158"/>
      <c r="P350" s="158"/>
      <c r="Q350" s="158"/>
      <c r="T350" s="158"/>
    </row>
    <row r="351" spans="12:20" x14ac:dyDescent="0.2">
      <c r="L351" s="158"/>
      <c r="M351" s="158"/>
      <c r="N351" s="158"/>
      <c r="O351" s="158"/>
      <c r="P351" s="158"/>
      <c r="Q351" s="158"/>
      <c r="T351" s="158"/>
    </row>
    <row r="352" spans="12:20" x14ac:dyDescent="0.2">
      <c r="L352" s="158"/>
      <c r="M352" s="158"/>
      <c r="N352" s="158"/>
      <c r="O352" s="158"/>
      <c r="P352" s="158"/>
      <c r="Q352" s="158"/>
      <c r="T352" s="158"/>
    </row>
    <row r="353" spans="12:20" x14ac:dyDescent="0.2">
      <c r="L353" s="158"/>
      <c r="M353" s="158"/>
      <c r="N353" s="158"/>
      <c r="O353" s="158"/>
      <c r="P353" s="158"/>
      <c r="Q353" s="158"/>
      <c r="T353" s="158"/>
    </row>
    <row r="354" spans="12:20" x14ac:dyDescent="0.2">
      <c r="L354" s="158"/>
      <c r="M354" s="158"/>
      <c r="N354" s="158"/>
      <c r="O354" s="158"/>
      <c r="P354" s="158"/>
      <c r="Q354" s="158"/>
      <c r="T354" s="158"/>
    </row>
    <row r="355" spans="12:20" x14ac:dyDescent="0.2">
      <c r="L355" s="158"/>
      <c r="M355" s="158"/>
      <c r="N355" s="158"/>
      <c r="O355" s="158"/>
      <c r="P355" s="158"/>
      <c r="Q355" s="158"/>
      <c r="T355" s="158"/>
    </row>
    <row r="356" spans="12:20" x14ac:dyDescent="0.2">
      <c r="L356" s="158"/>
      <c r="M356" s="158"/>
      <c r="N356" s="158"/>
      <c r="O356" s="158"/>
      <c r="P356" s="158"/>
      <c r="Q356" s="158"/>
      <c r="T356" s="158"/>
    </row>
    <row r="357" spans="12:20" x14ac:dyDescent="0.2">
      <c r="L357" s="158"/>
      <c r="M357" s="158"/>
      <c r="N357" s="158"/>
      <c r="O357" s="158"/>
      <c r="P357" s="158"/>
      <c r="Q357" s="158"/>
      <c r="T357" s="158"/>
    </row>
    <row r="358" spans="12:20" x14ac:dyDescent="0.2">
      <c r="L358" s="158"/>
      <c r="M358" s="158"/>
      <c r="N358" s="158"/>
      <c r="O358" s="158"/>
      <c r="P358" s="158"/>
      <c r="Q358" s="158"/>
      <c r="T358" s="158"/>
    </row>
    <row r="359" spans="12:20" x14ac:dyDescent="0.2">
      <c r="L359" s="158"/>
      <c r="M359" s="158"/>
      <c r="N359" s="158"/>
      <c r="O359" s="158"/>
      <c r="P359" s="158"/>
      <c r="Q359" s="158"/>
      <c r="T359" s="158"/>
    </row>
    <row r="360" spans="12:20" x14ac:dyDescent="0.2">
      <c r="L360" s="158"/>
      <c r="M360" s="158"/>
      <c r="N360" s="158"/>
      <c r="O360" s="158"/>
      <c r="P360" s="158"/>
      <c r="Q360" s="158"/>
      <c r="T360" s="158"/>
    </row>
    <row r="361" spans="12:20" x14ac:dyDescent="0.2">
      <c r="L361" s="158"/>
      <c r="M361" s="158"/>
      <c r="N361" s="158"/>
      <c r="O361" s="158"/>
      <c r="P361" s="158"/>
      <c r="Q361" s="158"/>
      <c r="T361" s="158"/>
    </row>
    <row r="362" spans="12:20" x14ac:dyDescent="0.2">
      <c r="L362" s="158"/>
      <c r="M362" s="158"/>
      <c r="N362" s="158"/>
      <c r="O362" s="158"/>
      <c r="P362" s="158"/>
      <c r="Q362" s="158"/>
      <c r="T362" s="158"/>
    </row>
    <row r="363" spans="12:20" x14ac:dyDescent="0.2">
      <c r="L363" s="158"/>
      <c r="M363" s="158"/>
      <c r="N363" s="158"/>
      <c r="O363" s="158"/>
      <c r="P363" s="158"/>
      <c r="Q363" s="158"/>
      <c r="T363" s="158"/>
    </row>
    <row r="364" spans="12:20" x14ac:dyDescent="0.2">
      <c r="L364" s="158"/>
      <c r="M364" s="158"/>
      <c r="N364" s="158"/>
      <c r="O364" s="158"/>
      <c r="P364" s="158"/>
      <c r="Q364" s="158"/>
      <c r="T364" s="158"/>
    </row>
    <row r="365" spans="12:20" x14ac:dyDescent="0.2">
      <c r="L365" s="158"/>
      <c r="M365" s="158"/>
      <c r="N365" s="158"/>
      <c r="O365" s="158"/>
      <c r="P365" s="158"/>
      <c r="Q365" s="158"/>
      <c r="T365" s="158"/>
    </row>
    <row r="366" spans="12:20" x14ac:dyDescent="0.2">
      <c r="L366" s="158"/>
      <c r="M366" s="158"/>
      <c r="N366" s="158"/>
      <c r="O366" s="158"/>
      <c r="P366" s="158"/>
      <c r="Q366" s="158"/>
      <c r="T366" s="158"/>
    </row>
    <row r="367" spans="12:20" x14ac:dyDescent="0.2">
      <c r="L367" s="158"/>
      <c r="M367" s="158"/>
      <c r="N367" s="158"/>
      <c r="O367" s="158"/>
      <c r="P367" s="158"/>
      <c r="Q367" s="158"/>
      <c r="T367" s="158"/>
    </row>
    <row r="368" spans="12:20" x14ac:dyDescent="0.2">
      <c r="L368" s="158"/>
      <c r="M368" s="158"/>
      <c r="N368" s="158"/>
      <c r="O368" s="158"/>
      <c r="P368" s="158"/>
      <c r="Q368" s="158"/>
      <c r="T368" s="158"/>
    </row>
    <row r="369" spans="12:20" x14ac:dyDescent="0.2">
      <c r="L369" s="158"/>
      <c r="M369" s="158"/>
      <c r="N369" s="158"/>
      <c r="O369" s="158"/>
      <c r="P369" s="158"/>
      <c r="Q369" s="158"/>
      <c r="T369" s="158"/>
    </row>
    <row r="370" spans="12:20" x14ac:dyDescent="0.2">
      <c r="L370" s="158"/>
      <c r="M370" s="158"/>
      <c r="N370" s="158"/>
      <c r="O370" s="158"/>
      <c r="P370" s="158"/>
      <c r="Q370" s="158"/>
      <c r="T370" s="158"/>
    </row>
    <row r="371" spans="12:20" x14ac:dyDescent="0.2">
      <c r="L371" s="158"/>
      <c r="M371" s="158"/>
      <c r="N371" s="158"/>
      <c r="O371" s="158"/>
      <c r="P371" s="158"/>
      <c r="Q371" s="158"/>
      <c r="T371" s="158"/>
    </row>
    <row r="372" spans="12:20" x14ac:dyDescent="0.2">
      <c r="L372" s="158"/>
      <c r="M372" s="158"/>
      <c r="N372" s="158"/>
      <c r="O372" s="158"/>
      <c r="P372" s="158"/>
      <c r="Q372" s="158"/>
      <c r="T372" s="158"/>
    </row>
    <row r="373" spans="12:20" x14ac:dyDescent="0.2">
      <c r="L373" s="158"/>
      <c r="M373" s="158"/>
      <c r="N373" s="158"/>
      <c r="O373" s="158"/>
      <c r="P373" s="158"/>
      <c r="Q373" s="158"/>
      <c r="T373" s="158"/>
    </row>
    <row r="374" spans="12:20" x14ac:dyDescent="0.2">
      <c r="L374" s="158"/>
      <c r="M374" s="158"/>
      <c r="N374" s="158"/>
      <c r="O374" s="158"/>
      <c r="P374" s="158"/>
      <c r="Q374" s="158"/>
      <c r="T374" s="158"/>
    </row>
    <row r="375" spans="12:20" x14ac:dyDescent="0.2">
      <c r="L375" s="158"/>
      <c r="M375" s="158"/>
      <c r="N375" s="158"/>
      <c r="O375" s="158"/>
      <c r="P375" s="158"/>
      <c r="Q375" s="158"/>
      <c r="T375" s="158"/>
    </row>
    <row r="376" spans="12:20" x14ac:dyDescent="0.2">
      <c r="L376" s="158"/>
      <c r="M376" s="158"/>
      <c r="N376" s="158"/>
      <c r="O376" s="158"/>
      <c r="P376" s="158"/>
      <c r="Q376" s="158"/>
      <c r="T376" s="158"/>
    </row>
    <row r="377" spans="12:20" x14ac:dyDescent="0.2">
      <c r="L377" s="158"/>
      <c r="M377" s="158"/>
      <c r="N377" s="158"/>
      <c r="O377" s="158"/>
      <c r="P377" s="158"/>
      <c r="Q377" s="158"/>
      <c r="T377" s="158"/>
    </row>
    <row r="378" spans="12:20" x14ac:dyDescent="0.2">
      <c r="L378" s="158"/>
      <c r="M378" s="158"/>
      <c r="N378" s="158"/>
      <c r="O378" s="158"/>
      <c r="P378" s="158"/>
      <c r="Q378" s="158"/>
      <c r="T378" s="158"/>
    </row>
    <row r="379" spans="12:20" x14ac:dyDescent="0.2">
      <c r="L379" s="158"/>
      <c r="M379" s="158"/>
      <c r="N379" s="158"/>
      <c r="O379" s="158"/>
      <c r="P379" s="158"/>
      <c r="Q379" s="158"/>
      <c r="T379" s="158"/>
    </row>
    <row r="380" spans="12:20" x14ac:dyDescent="0.2">
      <c r="L380" s="158"/>
      <c r="M380" s="158"/>
      <c r="N380" s="158"/>
      <c r="O380" s="158"/>
      <c r="P380" s="158"/>
      <c r="Q380" s="158"/>
      <c r="T380" s="158"/>
    </row>
    <row r="381" spans="12:20" x14ac:dyDescent="0.2">
      <c r="L381" s="158"/>
      <c r="M381" s="158"/>
      <c r="N381" s="158"/>
      <c r="O381" s="158"/>
      <c r="P381" s="158"/>
      <c r="Q381" s="158"/>
      <c r="T381" s="158"/>
    </row>
    <row r="382" spans="12:20" x14ac:dyDescent="0.2">
      <c r="L382" s="158"/>
      <c r="M382" s="158"/>
      <c r="N382" s="158"/>
      <c r="O382" s="158"/>
      <c r="P382" s="158"/>
      <c r="Q382" s="158"/>
      <c r="T382" s="158"/>
    </row>
    <row r="383" spans="12:20" x14ac:dyDescent="0.2">
      <c r="L383" s="158"/>
      <c r="M383" s="158"/>
      <c r="N383" s="158"/>
      <c r="O383" s="158"/>
      <c r="P383" s="158"/>
      <c r="Q383" s="158"/>
      <c r="T383" s="158"/>
    </row>
    <row r="384" spans="12:20" x14ac:dyDescent="0.2">
      <c r="L384" s="158"/>
      <c r="M384" s="158"/>
      <c r="N384" s="158"/>
      <c r="O384" s="158"/>
      <c r="P384" s="158"/>
      <c r="Q384" s="158"/>
      <c r="T384" s="158"/>
    </row>
    <row r="385" spans="12:20" x14ac:dyDescent="0.2">
      <c r="L385" s="158"/>
      <c r="M385" s="158"/>
      <c r="N385" s="158"/>
      <c r="O385" s="158"/>
      <c r="P385" s="158"/>
      <c r="Q385" s="158"/>
      <c r="T385" s="158"/>
    </row>
    <row r="386" spans="12:20" x14ac:dyDescent="0.2">
      <c r="L386" s="158"/>
      <c r="M386" s="158"/>
      <c r="N386" s="158"/>
      <c r="O386" s="158"/>
      <c r="P386" s="158"/>
      <c r="Q386" s="158"/>
      <c r="T386" s="158"/>
    </row>
    <row r="387" spans="12:20" x14ac:dyDescent="0.2">
      <c r="L387" s="158"/>
      <c r="M387" s="158"/>
      <c r="N387" s="158"/>
      <c r="O387" s="158"/>
      <c r="P387" s="158"/>
      <c r="Q387" s="158"/>
      <c r="T387" s="158"/>
    </row>
    <row r="388" spans="12:20" x14ac:dyDescent="0.2">
      <c r="L388" s="158"/>
      <c r="M388" s="158"/>
      <c r="N388" s="158"/>
      <c r="O388" s="158"/>
      <c r="P388" s="158"/>
      <c r="Q388" s="158"/>
      <c r="T388" s="158"/>
    </row>
    <row r="389" spans="12:20" x14ac:dyDescent="0.2">
      <c r="L389" s="158"/>
      <c r="M389" s="158"/>
      <c r="N389" s="158"/>
      <c r="O389" s="158"/>
      <c r="P389" s="158"/>
      <c r="Q389" s="158"/>
      <c r="T389" s="158"/>
    </row>
    <row r="390" spans="12:20" x14ac:dyDescent="0.2">
      <c r="L390" s="158"/>
      <c r="M390" s="158"/>
      <c r="N390" s="158"/>
      <c r="O390" s="158"/>
      <c r="P390" s="158"/>
      <c r="Q390" s="158"/>
      <c r="T390" s="158"/>
    </row>
    <row r="391" spans="12:20" x14ac:dyDescent="0.2">
      <c r="L391" s="158"/>
      <c r="M391" s="158"/>
      <c r="N391" s="158"/>
      <c r="O391" s="158"/>
      <c r="P391" s="158"/>
      <c r="Q391" s="158"/>
      <c r="T391" s="158"/>
    </row>
    <row r="392" spans="12:20" x14ac:dyDescent="0.2">
      <c r="L392" s="158"/>
      <c r="M392" s="158"/>
      <c r="N392" s="158"/>
      <c r="O392" s="158"/>
      <c r="P392" s="158"/>
      <c r="Q392" s="158"/>
      <c r="T392" s="158"/>
    </row>
    <row r="393" spans="12:20" x14ac:dyDescent="0.2">
      <c r="L393" s="158"/>
      <c r="M393" s="158"/>
      <c r="N393" s="158"/>
      <c r="O393" s="158"/>
      <c r="P393" s="158"/>
      <c r="Q393" s="158"/>
      <c r="T393" s="158"/>
    </row>
    <row r="394" spans="12:20" x14ac:dyDescent="0.2">
      <c r="L394" s="158"/>
      <c r="M394" s="158"/>
      <c r="N394" s="158"/>
      <c r="O394" s="158"/>
      <c r="P394" s="158"/>
      <c r="Q394" s="158"/>
      <c r="T394" s="158"/>
    </row>
    <row r="395" spans="12:20" x14ac:dyDescent="0.2">
      <c r="L395" s="158"/>
      <c r="M395" s="158"/>
      <c r="N395" s="158"/>
      <c r="O395" s="158"/>
      <c r="P395" s="158"/>
      <c r="Q395" s="158"/>
      <c r="T395" s="158"/>
    </row>
    <row r="396" spans="12:20" x14ac:dyDescent="0.2">
      <c r="L396" s="158"/>
      <c r="M396" s="158"/>
      <c r="N396" s="158"/>
      <c r="O396" s="158"/>
      <c r="P396" s="158"/>
      <c r="Q396" s="158"/>
      <c r="T396" s="158"/>
    </row>
    <row r="397" spans="12:20" x14ac:dyDescent="0.2">
      <c r="L397" s="158"/>
      <c r="M397" s="158"/>
      <c r="N397" s="158"/>
      <c r="O397" s="158"/>
      <c r="P397" s="158"/>
      <c r="Q397" s="158"/>
      <c r="T397" s="158"/>
    </row>
    <row r="398" spans="12:20" x14ac:dyDescent="0.2">
      <c r="L398" s="158"/>
      <c r="M398" s="158"/>
      <c r="N398" s="158"/>
      <c r="O398" s="158"/>
      <c r="P398" s="158"/>
      <c r="Q398" s="158"/>
      <c r="T398" s="158"/>
    </row>
    <row r="399" spans="12:20" x14ac:dyDescent="0.2">
      <c r="L399" s="158"/>
      <c r="M399" s="158"/>
      <c r="N399" s="158"/>
      <c r="O399" s="158"/>
      <c r="P399" s="158"/>
      <c r="Q399" s="158"/>
      <c r="T399" s="158"/>
    </row>
    <row r="400" spans="12:20" x14ac:dyDescent="0.2">
      <c r="L400" s="158"/>
      <c r="M400" s="158"/>
      <c r="N400" s="158"/>
      <c r="O400" s="158"/>
      <c r="P400" s="158"/>
      <c r="Q400" s="158"/>
      <c r="T400" s="158"/>
    </row>
    <row r="401" spans="12:20" x14ac:dyDescent="0.2">
      <c r="L401" s="158"/>
      <c r="M401" s="158"/>
      <c r="N401" s="158"/>
      <c r="O401" s="158"/>
      <c r="P401" s="158"/>
      <c r="Q401" s="158"/>
      <c r="T401" s="158"/>
    </row>
    <row r="402" spans="12:20" x14ac:dyDescent="0.2">
      <c r="L402" s="158"/>
      <c r="M402" s="158"/>
      <c r="N402" s="158"/>
      <c r="O402" s="158"/>
      <c r="P402" s="158"/>
      <c r="Q402" s="158"/>
      <c r="T402" s="158"/>
    </row>
    <row r="403" spans="12:20" x14ac:dyDescent="0.2">
      <c r="L403" s="158"/>
      <c r="M403" s="158"/>
      <c r="N403" s="158"/>
      <c r="O403" s="158"/>
      <c r="P403" s="158"/>
      <c r="Q403" s="158"/>
      <c r="T403" s="158"/>
    </row>
    <row r="404" spans="12:20" x14ac:dyDescent="0.2">
      <c r="L404" s="158"/>
      <c r="M404" s="158"/>
      <c r="N404" s="158"/>
      <c r="O404" s="158"/>
      <c r="P404" s="158"/>
      <c r="Q404" s="158"/>
      <c r="T404" s="158"/>
    </row>
    <row r="405" spans="12:20" x14ac:dyDescent="0.2">
      <c r="L405" s="158"/>
      <c r="M405" s="158"/>
      <c r="N405" s="158"/>
      <c r="O405" s="158"/>
      <c r="P405" s="158"/>
      <c r="Q405" s="158"/>
      <c r="T405" s="158"/>
    </row>
    <row r="406" spans="12:20" x14ac:dyDescent="0.2">
      <c r="L406" s="158"/>
      <c r="M406" s="158"/>
      <c r="N406" s="158"/>
      <c r="O406" s="158"/>
      <c r="P406" s="158"/>
      <c r="Q406" s="158"/>
      <c r="T406" s="158"/>
    </row>
    <row r="407" spans="12:20" x14ac:dyDescent="0.2">
      <c r="L407" s="158"/>
      <c r="M407" s="158"/>
      <c r="N407" s="158"/>
      <c r="O407" s="158"/>
      <c r="P407" s="158"/>
      <c r="Q407" s="158"/>
      <c r="T407" s="158"/>
    </row>
    <row r="408" spans="12:20" x14ac:dyDescent="0.2">
      <c r="L408" s="158"/>
      <c r="M408" s="158"/>
      <c r="N408" s="158"/>
      <c r="O408" s="158"/>
      <c r="P408" s="158"/>
      <c r="Q408" s="158"/>
      <c r="T408" s="158"/>
    </row>
    <row r="409" spans="12:20" x14ac:dyDescent="0.2">
      <c r="L409" s="158"/>
      <c r="M409" s="158"/>
      <c r="N409" s="158"/>
      <c r="O409" s="158"/>
      <c r="P409" s="158"/>
      <c r="Q409" s="158"/>
      <c r="T409" s="158"/>
    </row>
    <row r="410" spans="12:20" x14ac:dyDescent="0.2">
      <c r="L410" s="158"/>
      <c r="M410" s="158"/>
      <c r="N410" s="158"/>
      <c r="O410" s="158"/>
      <c r="P410" s="158"/>
      <c r="Q410" s="158"/>
      <c r="T410" s="158"/>
    </row>
    <row r="411" spans="12:20" x14ac:dyDescent="0.2">
      <c r="L411" s="158"/>
      <c r="M411" s="158"/>
      <c r="N411" s="158"/>
      <c r="O411" s="158"/>
      <c r="P411" s="158"/>
      <c r="Q411" s="158"/>
      <c r="T411" s="158"/>
    </row>
    <row r="412" spans="12:20" x14ac:dyDescent="0.2">
      <c r="L412" s="158"/>
      <c r="M412" s="158"/>
      <c r="N412" s="158"/>
      <c r="O412" s="158"/>
      <c r="P412" s="158"/>
      <c r="Q412" s="158"/>
      <c r="T412" s="158"/>
    </row>
    <row r="413" spans="12:20" x14ac:dyDescent="0.2">
      <c r="L413" s="158"/>
      <c r="M413" s="158"/>
      <c r="N413" s="158"/>
      <c r="O413" s="158"/>
      <c r="P413" s="158"/>
      <c r="Q413" s="158"/>
      <c r="T413" s="158"/>
    </row>
    <row r="414" spans="12:20" x14ac:dyDescent="0.2">
      <c r="L414" s="158"/>
      <c r="M414" s="158"/>
      <c r="N414" s="158"/>
      <c r="O414" s="158"/>
      <c r="P414" s="158"/>
      <c r="Q414" s="158"/>
      <c r="T414" s="158"/>
    </row>
    <row r="415" spans="12:20" x14ac:dyDescent="0.2">
      <c r="L415" s="158"/>
      <c r="M415" s="158"/>
      <c r="N415" s="158"/>
      <c r="O415" s="158"/>
      <c r="P415" s="158"/>
      <c r="Q415" s="158"/>
      <c r="T415" s="158"/>
    </row>
    <row r="416" spans="12:20" x14ac:dyDescent="0.2">
      <c r="L416" s="158"/>
      <c r="M416" s="158"/>
      <c r="N416" s="158"/>
      <c r="O416" s="158"/>
      <c r="P416" s="158"/>
      <c r="Q416" s="158"/>
      <c r="T416" s="158"/>
    </row>
    <row r="417" spans="12:20" x14ac:dyDescent="0.2">
      <c r="L417" s="158"/>
      <c r="M417" s="158"/>
      <c r="N417" s="158"/>
      <c r="O417" s="158"/>
      <c r="P417" s="158"/>
      <c r="Q417" s="158"/>
      <c r="T417" s="158"/>
    </row>
    <row r="418" spans="12:20" x14ac:dyDescent="0.2">
      <c r="L418" s="158"/>
      <c r="M418" s="158"/>
      <c r="N418" s="158"/>
      <c r="O418" s="158"/>
      <c r="P418" s="158"/>
      <c r="Q418" s="158"/>
      <c r="T418" s="158"/>
    </row>
    <row r="419" spans="12:20" x14ac:dyDescent="0.2">
      <c r="L419" s="158"/>
      <c r="M419" s="158"/>
      <c r="N419" s="158"/>
      <c r="O419" s="158"/>
      <c r="P419" s="158"/>
      <c r="Q419" s="158"/>
      <c r="T419" s="158"/>
    </row>
    <row r="420" spans="12:20" x14ac:dyDescent="0.2">
      <c r="L420" s="158"/>
      <c r="M420" s="158"/>
      <c r="N420" s="158"/>
      <c r="O420" s="158"/>
      <c r="P420" s="158"/>
      <c r="Q420" s="158"/>
      <c r="T420" s="158"/>
    </row>
    <row r="421" spans="12:20" x14ac:dyDescent="0.2">
      <c r="L421" s="158"/>
      <c r="M421" s="158"/>
      <c r="N421" s="158"/>
      <c r="O421" s="158"/>
      <c r="P421" s="158"/>
      <c r="Q421" s="158"/>
      <c r="T421" s="158"/>
    </row>
    <row r="422" spans="12:20" x14ac:dyDescent="0.2">
      <c r="L422" s="158"/>
      <c r="M422" s="158"/>
      <c r="N422" s="158"/>
      <c r="O422" s="158"/>
      <c r="P422" s="158"/>
      <c r="Q422" s="158"/>
      <c r="T422" s="158"/>
    </row>
    <row r="423" spans="12:20" x14ac:dyDescent="0.2">
      <c r="L423" s="158"/>
      <c r="M423" s="158"/>
      <c r="N423" s="158"/>
      <c r="O423" s="158"/>
      <c r="P423" s="158"/>
      <c r="Q423" s="158"/>
      <c r="T423" s="158"/>
    </row>
    <row r="424" spans="12:20" x14ac:dyDescent="0.2">
      <c r="L424" s="158"/>
      <c r="M424" s="158"/>
      <c r="N424" s="158"/>
      <c r="O424" s="158"/>
      <c r="P424" s="158"/>
      <c r="Q424" s="158"/>
      <c r="T424" s="158"/>
    </row>
    <row r="425" spans="12:20" x14ac:dyDescent="0.2">
      <c r="L425" s="158"/>
      <c r="M425" s="158"/>
      <c r="N425" s="158"/>
      <c r="O425" s="158"/>
      <c r="P425" s="158"/>
      <c r="Q425" s="158"/>
      <c r="T425" s="158"/>
    </row>
    <row r="426" spans="12:20" x14ac:dyDescent="0.2">
      <c r="L426" s="158"/>
      <c r="M426" s="158"/>
      <c r="N426" s="158"/>
      <c r="O426" s="158"/>
      <c r="P426" s="158"/>
      <c r="Q426" s="158"/>
      <c r="T426" s="158"/>
    </row>
    <row r="427" spans="12:20" x14ac:dyDescent="0.2">
      <c r="L427" s="158"/>
      <c r="M427" s="158"/>
      <c r="N427" s="158"/>
      <c r="O427" s="158"/>
      <c r="P427" s="158"/>
      <c r="Q427" s="158"/>
      <c r="T427" s="158"/>
    </row>
    <row r="428" spans="12:20" x14ac:dyDescent="0.2">
      <c r="L428" s="158"/>
      <c r="M428" s="158"/>
      <c r="N428" s="158"/>
      <c r="O428" s="158"/>
      <c r="P428" s="158"/>
      <c r="Q428" s="158"/>
      <c r="T428" s="158"/>
    </row>
    <row r="429" spans="12:20" x14ac:dyDescent="0.2">
      <c r="L429" s="158"/>
      <c r="M429" s="158"/>
      <c r="N429" s="158"/>
      <c r="O429" s="158"/>
      <c r="P429" s="158"/>
      <c r="Q429" s="158"/>
      <c r="T429" s="158"/>
    </row>
    <row r="430" spans="12:20" x14ac:dyDescent="0.2">
      <c r="L430" s="158"/>
      <c r="M430" s="158"/>
      <c r="N430" s="158"/>
      <c r="O430" s="158"/>
      <c r="P430" s="158"/>
      <c r="Q430" s="158"/>
      <c r="T430" s="158"/>
    </row>
    <row r="431" spans="12:20" x14ac:dyDescent="0.2">
      <c r="L431" s="158"/>
      <c r="M431" s="158"/>
      <c r="N431" s="158"/>
      <c r="O431" s="158"/>
      <c r="P431" s="158"/>
      <c r="Q431" s="158"/>
      <c r="T431" s="158"/>
    </row>
    <row r="432" spans="12:20" x14ac:dyDescent="0.2">
      <c r="L432" s="158"/>
      <c r="M432" s="158"/>
      <c r="N432" s="158"/>
      <c r="O432" s="158"/>
      <c r="P432" s="158"/>
      <c r="Q432" s="158"/>
      <c r="T432" s="158"/>
    </row>
    <row r="433" spans="12:20" x14ac:dyDescent="0.2">
      <c r="L433" s="158"/>
      <c r="M433" s="158"/>
      <c r="N433" s="158"/>
      <c r="O433" s="158"/>
      <c r="P433" s="158"/>
      <c r="Q433" s="158"/>
      <c r="T433" s="158"/>
    </row>
    <row r="434" spans="12:20" x14ac:dyDescent="0.2">
      <c r="L434" s="158"/>
      <c r="M434" s="158"/>
      <c r="N434" s="158"/>
      <c r="O434" s="158"/>
      <c r="P434" s="158"/>
      <c r="Q434" s="158"/>
      <c r="T434" s="158"/>
    </row>
    <row r="435" spans="12:20" x14ac:dyDescent="0.2">
      <c r="L435" s="158"/>
      <c r="M435" s="158"/>
      <c r="N435" s="158"/>
      <c r="O435" s="158"/>
      <c r="P435" s="158"/>
      <c r="Q435" s="158"/>
      <c r="T435" s="158"/>
    </row>
    <row r="436" spans="12:20" x14ac:dyDescent="0.2">
      <c r="L436" s="158"/>
      <c r="M436" s="158"/>
      <c r="N436" s="158"/>
      <c r="O436" s="158"/>
      <c r="P436" s="158"/>
      <c r="Q436" s="158"/>
      <c r="T436" s="158"/>
    </row>
    <row r="437" spans="12:20" x14ac:dyDescent="0.2">
      <c r="L437" s="158"/>
      <c r="M437" s="158"/>
      <c r="N437" s="158"/>
      <c r="O437" s="158"/>
      <c r="P437" s="158"/>
      <c r="Q437" s="158"/>
      <c r="T437" s="158"/>
    </row>
    <row r="438" spans="12:20" x14ac:dyDescent="0.2">
      <c r="L438" s="158"/>
      <c r="M438" s="158"/>
      <c r="N438" s="158"/>
      <c r="O438" s="158"/>
      <c r="P438" s="158"/>
      <c r="Q438" s="158"/>
      <c r="T438" s="158"/>
    </row>
    <row r="439" spans="12:20" x14ac:dyDescent="0.2">
      <c r="L439" s="158"/>
      <c r="M439" s="158"/>
      <c r="N439" s="158"/>
      <c r="O439" s="158"/>
      <c r="P439" s="158"/>
      <c r="Q439" s="158"/>
      <c r="T439" s="158"/>
    </row>
    <row r="440" spans="12:20" x14ac:dyDescent="0.2">
      <c r="L440" s="158"/>
      <c r="M440" s="158"/>
      <c r="N440" s="158"/>
      <c r="O440" s="158"/>
      <c r="P440" s="158"/>
      <c r="Q440" s="158"/>
      <c r="T440" s="158"/>
    </row>
    <row r="441" spans="12:20" x14ac:dyDescent="0.2">
      <c r="L441" s="158"/>
      <c r="M441" s="158"/>
      <c r="N441" s="158"/>
      <c r="O441" s="158"/>
      <c r="P441" s="158"/>
      <c r="Q441" s="158"/>
      <c r="T441" s="158"/>
    </row>
    <row r="442" spans="12:20" x14ac:dyDescent="0.2">
      <c r="L442" s="158"/>
      <c r="M442" s="158"/>
      <c r="N442" s="158"/>
      <c r="O442" s="158"/>
      <c r="P442" s="158"/>
      <c r="Q442" s="158"/>
      <c r="T442" s="158"/>
    </row>
    <row r="443" spans="12:20" x14ac:dyDescent="0.2">
      <c r="L443" s="158"/>
      <c r="M443" s="158"/>
      <c r="N443" s="158"/>
      <c r="O443" s="158"/>
      <c r="P443" s="158"/>
      <c r="Q443" s="158"/>
      <c r="T443" s="158"/>
    </row>
    <row r="444" spans="12:20" x14ac:dyDescent="0.2">
      <c r="L444" s="158"/>
      <c r="M444" s="158"/>
      <c r="N444" s="158"/>
      <c r="O444" s="158"/>
      <c r="P444" s="158"/>
      <c r="Q444" s="158"/>
      <c r="T444" s="158"/>
    </row>
    <row r="445" spans="12:20" x14ac:dyDescent="0.2">
      <c r="L445" s="158"/>
      <c r="M445" s="158"/>
      <c r="N445" s="158"/>
      <c r="O445" s="158"/>
      <c r="P445" s="158"/>
      <c r="Q445" s="158"/>
      <c r="T445" s="158"/>
    </row>
    <row r="446" spans="12:20" x14ac:dyDescent="0.2">
      <c r="L446" s="158"/>
      <c r="M446" s="158"/>
      <c r="N446" s="158"/>
      <c r="O446" s="158"/>
      <c r="P446" s="158"/>
      <c r="Q446" s="158"/>
      <c r="T446" s="158"/>
    </row>
    <row r="447" spans="12:20" x14ac:dyDescent="0.2">
      <c r="L447" s="158"/>
      <c r="M447" s="158"/>
      <c r="N447" s="158"/>
      <c r="O447" s="158"/>
      <c r="P447" s="158"/>
      <c r="Q447" s="158"/>
      <c r="T447" s="158"/>
    </row>
    <row r="448" spans="12:20" x14ac:dyDescent="0.2">
      <c r="L448" s="158"/>
      <c r="M448" s="158"/>
      <c r="N448" s="158"/>
      <c r="O448" s="158"/>
      <c r="P448" s="158"/>
      <c r="Q448" s="158"/>
      <c r="T448" s="158"/>
    </row>
    <row r="449" spans="12:20" x14ac:dyDescent="0.2">
      <c r="L449" s="158"/>
      <c r="M449" s="158"/>
      <c r="N449" s="158"/>
      <c r="O449" s="158"/>
      <c r="P449" s="158"/>
      <c r="Q449" s="158"/>
      <c r="T449" s="158"/>
    </row>
    <row r="450" spans="12:20" x14ac:dyDescent="0.2">
      <c r="L450" s="158"/>
      <c r="M450" s="158"/>
      <c r="N450" s="158"/>
      <c r="O450" s="158"/>
      <c r="P450" s="158"/>
      <c r="Q450" s="158"/>
      <c r="T450" s="158"/>
    </row>
    <row r="451" spans="12:20" x14ac:dyDescent="0.2">
      <c r="L451" s="158"/>
      <c r="M451" s="158"/>
      <c r="N451" s="158"/>
      <c r="O451" s="158"/>
      <c r="P451" s="158"/>
      <c r="Q451" s="158"/>
      <c r="T451" s="158"/>
    </row>
  </sheetData>
  <sheetProtection selectLockedCells="1" selectUnlockedCells="1"/>
  <autoFilter ref="A3:U104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ISF MEJE</vt:lpstr>
      <vt:lpstr>ISFP</vt:lpstr>
      <vt:lpstr>List1</vt:lpstr>
      <vt:lpstr>AN</vt:lpstr>
      <vt:lpstr>AN!Področje_tiskanja</vt:lpstr>
      <vt:lpstr>AN!Tiskanje_naslovov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2020-01-28T13:01:01Z</cp:lastPrinted>
  <dcterms:created xsi:type="dcterms:W3CDTF">2017-02-15T08:56:09Z</dcterms:created>
  <dcterms:modified xsi:type="dcterms:W3CDTF">2021-07-01T10:53:38Z</dcterms:modified>
</cp:coreProperties>
</file>