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znec\Desktop\spletna stran novo\"/>
    </mc:Choice>
  </mc:AlternateContent>
  <bookViews>
    <workbookView xWindow="0" yWindow="120" windowWidth="20250" windowHeight="12570" firstSheet="4" activeTab="4"/>
  </bookViews>
  <sheets>
    <sheet name="AMIF MNZ" sheetId="3" state="hidden" r:id="rId1"/>
    <sheet name="ISF MEJE" sheetId="5" state="hidden" r:id="rId2"/>
    <sheet name="ISFP" sheetId="1" state="hidden" r:id="rId3"/>
    <sheet name="List1" sheetId="6" state="hidden" r:id="rId4"/>
    <sheet name="AN" sheetId="8" r:id="rId5"/>
  </sheets>
  <definedNames>
    <definedName name="_xlnm._FilterDatabase" localSheetId="4" hidden="1">AN!$A$3:$Q$111</definedName>
    <definedName name="_xlnm.Print_Area" localSheetId="4">AN!$A$1:$Q$111</definedName>
    <definedName name="_xlnm.Print_Titles" localSheetId="4">AN!$3:$3</definedName>
  </definedNames>
  <calcPr calcId="162913"/>
</workbook>
</file>

<file path=xl/calcChain.xml><?xml version="1.0" encoding="utf-8"?>
<calcChain xmlns="http://schemas.openxmlformats.org/spreadsheetml/2006/main">
  <c r="K51" i="8" l="1"/>
  <c r="L51" i="8"/>
  <c r="M51" i="8"/>
  <c r="N51" i="8"/>
  <c r="O51" i="8"/>
  <c r="P51" i="8"/>
  <c r="Q51" i="8"/>
  <c r="K55" i="8"/>
  <c r="L55" i="8"/>
  <c r="M55" i="8"/>
  <c r="N55" i="8"/>
  <c r="O55" i="8"/>
  <c r="P55" i="8"/>
  <c r="Q55" i="8"/>
  <c r="I91" i="8"/>
  <c r="H61" i="8"/>
  <c r="H23" i="8"/>
  <c r="J23" i="8" s="1"/>
  <c r="H24" i="8"/>
  <c r="K25" i="8"/>
  <c r="L25" i="8"/>
  <c r="M25" i="8"/>
  <c r="N25" i="8"/>
  <c r="O25" i="8"/>
  <c r="P25" i="8"/>
  <c r="Q25" i="8"/>
  <c r="H26" i="8"/>
  <c r="K27" i="8"/>
  <c r="L27" i="8"/>
  <c r="N27" i="8"/>
  <c r="O27" i="8"/>
  <c r="P27" i="8"/>
  <c r="Q27" i="8"/>
  <c r="M28" i="8"/>
  <c r="M27" i="8" s="1"/>
  <c r="H29" i="8"/>
  <c r="J29" i="8" s="1"/>
  <c r="H30" i="8"/>
  <c r="J30" i="8" s="1"/>
  <c r="K31" i="8"/>
  <c r="L31" i="8"/>
  <c r="O31" i="8"/>
  <c r="Q31" i="8"/>
  <c r="M32" i="8"/>
  <c r="H32" i="8" s="1"/>
  <c r="M33" i="8"/>
  <c r="H34" i="8"/>
  <c r="N35" i="8"/>
  <c r="H35" i="8" s="1"/>
  <c r="J35" i="8" s="1"/>
  <c r="P35" i="8"/>
  <c r="P31" i="8" s="1"/>
  <c r="H36" i="8"/>
  <c r="J36" i="8" s="1"/>
  <c r="K37" i="8"/>
  <c r="L37" i="8"/>
  <c r="N37" i="8"/>
  <c r="O37" i="8"/>
  <c r="P37" i="8"/>
  <c r="Q37" i="8"/>
  <c r="K8" i="8"/>
  <c r="L8" i="8"/>
  <c r="O8" i="8"/>
  <c r="P8" i="8"/>
  <c r="Q8" i="8"/>
  <c r="H110" i="8"/>
  <c r="I110" i="8" s="1"/>
  <c r="H106" i="8"/>
  <c r="H105" i="8" s="1"/>
  <c r="H104" i="8"/>
  <c r="I103" i="8"/>
  <c r="H84" i="8"/>
  <c r="H82" i="8"/>
  <c r="H81" i="8" s="1"/>
  <c r="H78" i="8"/>
  <c r="H76" i="8"/>
  <c r="J76" i="8" s="1"/>
  <c r="H75" i="8"/>
  <c r="J75" i="8" s="1"/>
  <c r="J73" i="8" s="1"/>
  <c r="H72" i="8"/>
  <c r="J72" i="8" s="1"/>
  <c r="J71" i="8" s="1"/>
  <c r="H70" i="8"/>
  <c r="J70" i="8"/>
  <c r="J69" i="8" s="1"/>
  <c r="H67" i="8"/>
  <c r="H66" i="8" s="1"/>
  <c r="H62" i="8"/>
  <c r="J62" i="8" s="1"/>
  <c r="H60" i="8"/>
  <c r="J60" i="8" s="1"/>
  <c r="H59" i="8"/>
  <c r="J59" i="8" s="1"/>
  <c r="H56" i="8"/>
  <c r="J56" i="8" s="1"/>
  <c r="H54" i="8"/>
  <c r="J54" i="8" s="1"/>
  <c r="H49" i="8"/>
  <c r="H48" i="8" s="1"/>
  <c r="H47" i="8" s="1"/>
  <c r="H45" i="8"/>
  <c r="J45" i="8" s="1"/>
  <c r="J44" i="8" s="1"/>
  <c r="J43" i="8" s="1"/>
  <c r="H42" i="8"/>
  <c r="H40" i="8" s="1"/>
  <c r="H39" i="8"/>
  <c r="J39" i="8" s="1"/>
  <c r="H22" i="8"/>
  <c r="J22" i="8"/>
  <c r="H21" i="8"/>
  <c r="H20" i="8"/>
  <c r="J20" i="8" s="1"/>
  <c r="H18" i="8"/>
  <c r="J18" i="8"/>
  <c r="H17" i="8"/>
  <c r="H15" i="8"/>
  <c r="J15" i="8" s="1"/>
  <c r="H12" i="8"/>
  <c r="H9" i="8"/>
  <c r="J9" i="8" s="1"/>
  <c r="Q111" i="8"/>
  <c r="Q109" i="8"/>
  <c r="Q108" i="8" s="1"/>
  <c r="Q107" i="8" s="1"/>
  <c r="Q105" i="8"/>
  <c r="Q103" i="8"/>
  <c r="Q102" i="8" s="1"/>
  <c r="Q101" i="8" s="1"/>
  <c r="Q99" i="8"/>
  <c r="Q98" i="8"/>
  <c r="Q96" i="8"/>
  <c r="Q93" i="8" s="1"/>
  <c r="Q94" i="8"/>
  <c r="Q91" i="8"/>
  <c r="Q89" i="8"/>
  <c r="Q85" i="8"/>
  <c r="Q83" i="8"/>
  <c r="Q81" i="8"/>
  <c r="Q77" i="8"/>
  <c r="Q73" i="8"/>
  <c r="Q71" i="8"/>
  <c r="Q69" i="8"/>
  <c r="Q68" i="8" s="1"/>
  <c r="Q66" i="8"/>
  <c r="Q64" i="8"/>
  <c r="Q48" i="8"/>
  <c r="Q47" i="8" s="1"/>
  <c r="Q44" i="8"/>
  <c r="Q43" i="8" s="1"/>
  <c r="Q40" i="8"/>
  <c r="H100" i="8"/>
  <c r="J100" i="8" s="1"/>
  <c r="J99" i="8" s="1"/>
  <c r="J98" i="8" s="1"/>
  <c r="I99" i="8"/>
  <c r="I98" i="8"/>
  <c r="H97" i="8"/>
  <c r="H95" i="8"/>
  <c r="J95" i="8" s="1"/>
  <c r="J94" i="8" s="1"/>
  <c r="N89" i="8"/>
  <c r="H87" i="8"/>
  <c r="J87" i="8" s="1"/>
  <c r="H86" i="8"/>
  <c r="H53" i="8"/>
  <c r="J53" i="8" s="1"/>
  <c r="N19" i="8"/>
  <c r="H19" i="8"/>
  <c r="J19" i="8" s="1"/>
  <c r="M11" i="8"/>
  <c r="H11" i="8"/>
  <c r="J11" i="8" s="1"/>
  <c r="M13" i="8"/>
  <c r="H13" i="8"/>
  <c r="J13" i="8" s="1"/>
  <c r="N10" i="8"/>
  <c r="P111" i="8"/>
  <c r="P109" i="8" s="1"/>
  <c r="P108" i="8" s="1"/>
  <c r="P107" i="8" s="1"/>
  <c r="O111" i="8"/>
  <c r="O105" i="8"/>
  <c r="O103" i="8"/>
  <c r="O102" i="8" s="1"/>
  <c r="O101" i="8" s="1"/>
  <c r="O99" i="8"/>
  <c r="O98" i="8"/>
  <c r="O96" i="8"/>
  <c r="O93" i="8"/>
  <c r="O94" i="8"/>
  <c r="O91" i="8"/>
  <c r="O89" i="8"/>
  <c r="O85" i="8"/>
  <c r="O83" i="8"/>
  <c r="O81" i="8"/>
  <c r="O77" i="8"/>
  <c r="O73" i="8"/>
  <c r="O71" i="8"/>
  <c r="O69" i="8"/>
  <c r="O68" i="8" s="1"/>
  <c r="O66" i="8"/>
  <c r="O48" i="8"/>
  <c r="O47" i="8" s="1"/>
  <c r="O44" i="8"/>
  <c r="O43" i="8" s="1"/>
  <c r="O40" i="8"/>
  <c r="I71" i="8"/>
  <c r="L96" i="8"/>
  <c r="M89" i="8"/>
  <c r="L89" i="8"/>
  <c r="M85" i="8"/>
  <c r="M109" i="8"/>
  <c r="M108" i="8" s="1"/>
  <c r="M107" i="8"/>
  <c r="K64" i="8"/>
  <c r="K50" i="8" s="1"/>
  <c r="L64" i="8"/>
  <c r="M64" i="8"/>
  <c r="P64" i="8"/>
  <c r="N65" i="8"/>
  <c r="O64" i="8"/>
  <c r="P48" i="8"/>
  <c r="P47" i="8" s="1"/>
  <c r="M48" i="8"/>
  <c r="M47" i="8" s="1"/>
  <c r="N109" i="8"/>
  <c r="N108" i="8" s="1"/>
  <c r="N107" i="8" s="1"/>
  <c r="L109" i="8"/>
  <c r="L108" i="8" s="1"/>
  <c r="L107" i="8"/>
  <c r="K109" i="8"/>
  <c r="K108" i="8"/>
  <c r="K107" i="8" s="1"/>
  <c r="J109" i="8"/>
  <c r="J108" i="8" s="1"/>
  <c r="J107" i="8" s="1"/>
  <c r="P105" i="8"/>
  <c r="N105" i="8"/>
  <c r="M105" i="8"/>
  <c r="L105" i="8"/>
  <c r="K105" i="8"/>
  <c r="I105" i="8"/>
  <c r="P103" i="8"/>
  <c r="N103" i="8"/>
  <c r="N102" i="8" s="1"/>
  <c r="N101" i="8" s="1"/>
  <c r="M103" i="8"/>
  <c r="M102" i="8" s="1"/>
  <c r="M101" i="8" s="1"/>
  <c r="L103" i="8"/>
  <c r="L102" i="8" s="1"/>
  <c r="L101" i="8" s="1"/>
  <c r="K103" i="8"/>
  <c r="K102" i="8"/>
  <c r="K101" i="8" s="1"/>
  <c r="P99" i="8"/>
  <c r="P98" i="8" s="1"/>
  <c r="M99" i="8"/>
  <c r="M98" i="8" s="1"/>
  <c r="L99" i="8"/>
  <c r="L98" i="8" s="1"/>
  <c r="K99" i="8"/>
  <c r="K98" i="8" s="1"/>
  <c r="P96" i="8"/>
  <c r="N96" i="8"/>
  <c r="P94" i="8"/>
  <c r="P93" i="8" s="1"/>
  <c r="M94" i="8"/>
  <c r="M93" i="8" s="1"/>
  <c r="L94" i="8"/>
  <c r="K94" i="8"/>
  <c r="K93" i="8" s="1"/>
  <c r="P91" i="8"/>
  <c r="M91" i="8"/>
  <c r="L91" i="8"/>
  <c r="L80" i="8" s="1"/>
  <c r="K91" i="8"/>
  <c r="P89" i="8"/>
  <c r="P85" i="8"/>
  <c r="L85" i="8"/>
  <c r="K85" i="8"/>
  <c r="P83" i="8"/>
  <c r="N83" i="8"/>
  <c r="M83" i="8"/>
  <c r="L83" i="8"/>
  <c r="K83" i="8"/>
  <c r="P81" i="8"/>
  <c r="P80" i="8"/>
  <c r="P79" i="8" s="1"/>
  <c r="N81" i="8"/>
  <c r="M81" i="8"/>
  <c r="L81" i="8"/>
  <c r="K81" i="8"/>
  <c r="P77" i="8"/>
  <c r="N77" i="8"/>
  <c r="M77" i="8"/>
  <c r="M68" i="8" s="1"/>
  <c r="L77" i="8"/>
  <c r="K77" i="8"/>
  <c r="M74" i="8"/>
  <c r="M73" i="8" s="1"/>
  <c r="P73" i="8"/>
  <c r="N73" i="8"/>
  <c r="N68" i="8" s="1"/>
  <c r="L73" i="8"/>
  <c r="K73" i="8"/>
  <c r="P71" i="8"/>
  <c r="N71" i="8"/>
  <c r="M71" i="8"/>
  <c r="L71" i="8"/>
  <c r="L68" i="8"/>
  <c r="K71" i="8"/>
  <c r="P69" i="8"/>
  <c r="N69" i="8"/>
  <c r="M69" i="8"/>
  <c r="L69" i="8"/>
  <c r="K69" i="8"/>
  <c r="P66" i="8"/>
  <c r="M66" i="8"/>
  <c r="L66" i="8"/>
  <c r="K66" i="8"/>
  <c r="H57" i="8"/>
  <c r="J57" i="8" s="1"/>
  <c r="N48" i="8"/>
  <c r="N47" i="8" s="1"/>
  <c r="L48" i="8"/>
  <c r="L47" i="8" s="1"/>
  <c r="K48" i="8"/>
  <c r="K47" i="8"/>
  <c r="P44" i="8"/>
  <c r="P43" i="8" s="1"/>
  <c r="N44" i="8"/>
  <c r="N43" i="8" s="1"/>
  <c r="M44" i="8"/>
  <c r="M43" i="8"/>
  <c r="L44" i="8"/>
  <c r="L43" i="8" s="1"/>
  <c r="K44" i="8"/>
  <c r="K43" i="8" s="1"/>
  <c r="P40" i="8"/>
  <c r="N40" i="8"/>
  <c r="M40" i="8"/>
  <c r="L40" i="8"/>
  <c r="K40" i="8"/>
  <c r="M38" i="8"/>
  <c r="H38" i="8" s="1"/>
  <c r="J38" i="8" s="1"/>
  <c r="M16" i="8"/>
  <c r="H16" i="8" s="1"/>
  <c r="J16" i="8"/>
  <c r="M14" i="8"/>
  <c r="H14" i="8" s="1"/>
  <c r="J14" i="8" s="1"/>
  <c r="D10" i="6"/>
  <c r="C10" i="6"/>
  <c r="E5" i="6"/>
  <c r="E6" i="6"/>
  <c r="E7" i="6"/>
  <c r="E8" i="6"/>
  <c r="E9" i="6"/>
  <c r="E4" i="6"/>
  <c r="U9" i="3"/>
  <c r="U8" i="3"/>
  <c r="K100" i="3"/>
  <c r="L100" i="3"/>
  <c r="L99" i="3" s="1"/>
  <c r="K95" i="3"/>
  <c r="K83" i="3"/>
  <c r="K82" i="3" s="1"/>
  <c r="K78" i="3"/>
  <c r="L78" i="3"/>
  <c r="K76" i="3"/>
  <c r="L76" i="3" s="1"/>
  <c r="K74" i="3"/>
  <c r="L74" i="3" s="1"/>
  <c r="K72" i="3"/>
  <c r="L72" i="3" s="1"/>
  <c r="K70" i="3"/>
  <c r="L70" i="3" s="1"/>
  <c r="K69" i="3"/>
  <c r="K67" i="3"/>
  <c r="L67" i="3" s="1"/>
  <c r="K65" i="3"/>
  <c r="K60" i="3"/>
  <c r="L60" i="3" s="1"/>
  <c r="L59" i="3" s="1"/>
  <c r="L58" i="3" s="1"/>
  <c r="K44" i="3"/>
  <c r="L44" i="3"/>
  <c r="L43" i="3" s="1"/>
  <c r="K41" i="3"/>
  <c r="L41" i="3" s="1"/>
  <c r="L40" i="3" s="1"/>
  <c r="K38" i="3"/>
  <c r="K36" i="3"/>
  <c r="L36" i="3" s="1"/>
  <c r="K32" i="3"/>
  <c r="L32" i="3" s="1"/>
  <c r="K30" i="3"/>
  <c r="L30" i="3" s="1"/>
  <c r="L29" i="3" s="1"/>
  <c r="K26" i="3"/>
  <c r="L26" i="3"/>
  <c r="L25" i="3" s="1"/>
  <c r="K25" i="3"/>
  <c r="K23" i="3"/>
  <c r="L23" i="3"/>
  <c r="K21" i="3"/>
  <c r="L21" i="3" s="1"/>
  <c r="K19" i="3"/>
  <c r="L19" i="3" s="1"/>
  <c r="K17" i="3"/>
  <c r="L17" i="3"/>
  <c r="K15" i="3"/>
  <c r="L15" i="3" s="1"/>
  <c r="K13" i="3"/>
  <c r="L13" i="3" s="1"/>
  <c r="K11" i="3"/>
  <c r="L11" i="3"/>
  <c r="AE50" i="1"/>
  <c r="AE49" i="1"/>
  <c r="L47" i="1"/>
  <c r="L2" i="1" s="1"/>
  <c r="K47" i="1"/>
  <c r="AF115" i="1"/>
  <c r="AE115" i="1"/>
  <c r="K24" i="1"/>
  <c r="K19" i="1" s="1"/>
  <c r="N110" i="1"/>
  <c r="O110" i="1"/>
  <c r="P110" i="1"/>
  <c r="Q110" i="1"/>
  <c r="R110" i="1"/>
  <c r="R109" i="1" s="1"/>
  <c r="S110" i="1"/>
  <c r="T110" i="1"/>
  <c r="U110" i="1"/>
  <c r="V110" i="1"/>
  <c r="W110" i="1"/>
  <c r="X110" i="1"/>
  <c r="Y110" i="1"/>
  <c r="Z110" i="1"/>
  <c r="AA110" i="1"/>
  <c r="AB110" i="1"/>
  <c r="AC110" i="1"/>
  <c r="K110" i="1"/>
  <c r="K109" i="1" s="1"/>
  <c r="AE108" i="1" s="1"/>
  <c r="N112" i="1"/>
  <c r="O112" i="1"/>
  <c r="P112" i="1"/>
  <c r="Q112" i="1"/>
  <c r="R112" i="1"/>
  <c r="S112" i="1"/>
  <c r="K112" i="1"/>
  <c r="L113" i="1"/>
  <c r="L111" i="1"/>
  <c r="L110" i="1" s="1"/>
  <c r="L109" i="1" s="1"/>
  <c r="AF108" i="1" s="1"/>
  <c r="L106" i="1"/>
  <c r="L105" i="1" s="1"/>
  <c r="L73" i="1"/>
  <c r="M73" i="1"/>
  <c r="L67" i="1"/>
  <c r="L65" i="1"/>
  <c r="M65" i="1" s="1"/>
  <c r="L63" i="1"/>
  <c r="L62" i="1" s="1"/>
  <c r="M63" i="1"/>
  <c r="L60" i="1"/>
  <c r="L59" i="1" s="1"/>
  <c r="M60" i="1"/>
  <c r="M59" i="1" s="1"/>
  <c r="L57" i="1"/>
  <c r="M57" i="1"/>
  <c r="M56" i="1" s="1"/>
  <c r="L45" i="1"/>
  <c r="M45" i="1" s="1"/>
  <c r="L43" i="1"/>
  <c r="L40" i="1"/>
  <c r="M40" i="1" s="1"/>
  <c r="M39" i="1" s="1"/>
  <c r="L37" i="1"/>
  <c r="M37" i="1" s="1"/>
  <c r="M36" i="1" s="1"/>
  <c r="L32" i="1"/>
  <c r="L27" i="1"/>
  <c r="M27" i="1" s="1"/>
  <c r="L26" i="1"/>
  <c r="M26" i="1" s="1"/>
  <c r="L22" i="1"/>
  <c r="M22" i="1"/>
  <c r="L20" i="1"/>
  <c r="L18" i="1"/>
  <c r="M18" i="1"/>
  <c r="L16" i="1"/>
  <c r="M16" i="1" s="1"/>
  <c r="L14" i="1"/>
  <c r="M14" i="1" s="1"/>
  <c r="L9" i="1"/>
  <c r="L7" i="1"/>
  <c r="M7" i="1" s="1"/>
  <c r="K34" i="1"/>
  <c r="L34" i="1" s="1"/>
  <c r="O114" i="1"/>
  <c r="Q114" i="1" s="1"/>
  <c r="N69" i="1"/>
  <c r="Q69" i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/>
  <c r="L107" i="1" s="1"/>
  <c r="N100" i="1"/>
  <c r="O100" i="1"/>
  <c r="P100" i="1"/>
  <c r="Q100" i="1"/>
  <c r="R100" i="1"/>
  <c r="S100" i="1"/>
  <c r="K103" i="1"/>
  <c r="L103" i="1" s="1"/>
  <c r="O104" i="1"/>
  <c r="N104" i="1"/>
  <c r="K104" i="1" s="1"/>
  <c r="L104" i="1" s="1"/>
  <c r="K101" i="1"/>
  <c r="K100" i="1" s="1"/>
  <c r="O102" i="1"/>
  <c r="P102" i="1" s="1"/>
  <c r="O97" i="1"/>
  <c r="P97" i="1"/>
  <c r="Q97" i="1"/>
  <c r="R97" i="1"/>
  <c r="R76" i="1" s="1"/>
  <c r="S97" i="1"/>
  <c r="K98" i="1"/>
  <c r="O99" i="1"/>
  <c r="K99" i="1" s="1"/>
  <c r="L99" i="1" s="1"/>
  <c r="N90" i="1"/>
  <c r="O90" i="1"/>
  <c r="O76" i="1" s="1"/>
  <c r="P90" i="1"/>
  <c r="Q90" i="1"/>
  <c r="R90" i="1"/>
  <c r="S90" i="1"/>
  <c r="K93" i="1"/>
  <c r="M93" i="1" s="1"/>
  <c r="O96" i="1"/>
  <c r="Q96" i="1" s="1"/>
  <c r="N94" i="1"/>
  <c r="K94" i="1" s="1"/>
  <c r="K95" i="1"/>
  <c r="K91" i="1"/>
  <c r="O92" i="1"/>
  <c r="Q92" i="1"/>
  <c r="N77" i="1"/>
  <c r="O77" i="1"/>
  <c r="P77" i="1"/>
  <c r="Q77" i="1"/>
  <c r="R77" i="1"/>
  <c r="S77" i="1"/>
  <c r="K88" i="1"/>
  <c r="K89" i="1"/>
  <c r="O87" i="1"/>
  <c r="P87" i="1"/>
  <c r="K86" i="1"/>
  <c r="K54" i="1"/>
  <c r="L54" i="1" s="1"/>
  <c r="K55" i="1"/>
  <c r="K78" i="1"/>
  <c r="K80" i="1"/>
  <c r="L80" i="1"/>
  <c r="M80" i="1" s="1"/>
  <c r="K84" i="1"/>
  <c r="K82" i="1"/>
  <c r="L82" i="1" s="1"/>
  <c r="O85" i="1"/>
  <c r="P85" i="1"/>
  <c r="O83" i="1"/>
  <c r="K83" i="1" s="1"/>
  <c r="L83" i="1"/>
  <c r="O81" i="1"/>
  <c r="N81" i="1"/>
  <c r="K81" i="1" s="1"/>
  <c r="O79" i="1"/>
  <c r="K79" i="1"/>
  <c r="L79" i="1" s="1"/>
  <c r="O74" i="1"/>
  <c r="N74" i="1"/>
  <c r="P70" i="1"/>
  <c r="P69" i="1"/>
  <c r="O70" i="1"/>
  <c r="K71" i="1"/>
  <c r="L71" i="1" s="1"/>
  <c r="N62" i="1"/>
  <c r="O62" i="1"/>
  <c r="P62" i="1"/>
  <c r="Q62" i="1"/>
  <c r="R62" i="1"/>
  <c r="S62" i="1"/>
  <c r="K62" i="1"/>
  <c r="P66" i="1"/>
  <c r="K66" i="1" s="1"/>
  <c r="L66" i="1" s="1"/>
  <c r="M66" i="1" s="1"/>
  <c r="O64" i="1"/>
  <c r="K64" i="1" s="1"/>
  <c r="N56" i="1"/>
  <c r="O56" i="1"/>
  <c r="P56" i="1"/>
  <c r="Q56" i="1"/>
  <c r="R56" i="1"/>
  <c r="S56" i="1"/>
  <c r="K56" i="1"/>
  <c r="N49" i="1"/>
  <c r="O49" i="1"/>
  <c r="P49" i="1"/>
  <c r="Q49" i="1"/>
  <c r="Q48" i="1" s="1"/>
  <c r="R49" i="1"/>
  <c r="R48" i="1" s="1"/>
  <c r="S49" i="1"/>
  <c r="K50" i="1"/>
  <c r="N59" i="1"/>
  <c r="O59" i="1"/>
  <c r="P59" i="1"/>
  <c r="Q59" i="1"/>
  <c r="R59" i="1"/>
  <c r="S59" i="1"/>
  <c r="K59" i="1"/>
  <c r="P61" i="1"/>
  <c r="K52" i="1"/>
  <c r="L52" i="1"/>
  <c r="M52" i="1" s="1"/>
  <c r="O53" i="1"/>
  <c r="K53" i="1" s="1"/>
  <c r="O51" i="1"/>
  <c r="K51" i="1" s="1"/>
  <c r="N42" i="1"/>
  <c r="O42" i="1"/>
  <c r="P42" i="1"/>
  <c r="Q42" i="1"/>
  <c r="R42" i="1"/>
  <c r="S42" i="1"/>
  <c r="K42" i="1"/>
  <c r="O46" i="1"/>
  <c r="Q46" i="1"/>
  <c r="Q44" i="1"/>
  <c r="N39" i="1"/>
  <c r="O39" i="1"/>
  <c r="P39" i="1"/>
  <c r="K39" i="1"/>
  <c r="O41" i="1"/>
  <c r="N41" i="1"/>
  <c r="N36" i="1"/>
  <c r="O36" i="1"/>
  <c r="P36" i="1"/>
  <c r="Q36" i="1"/>
  <c r="K36" i="1"/>
  <c r="O38" i="1"/>
  <c r="Q38" i="1" s="1"/>
  <c r="N31" i="1"/>
  <c r="O31" i="1"/>
  <c r="P31" i="1"/>
  <c r="Q31" i="1"/>
  <c r="R31" i="1"/>
  <c r="S31" i="1"/>
  <c r="O33" i="1"/>
  <c r="Q33" i="1"/>
  <c r="N19" i="1"/>
  <c r="O19" i="1"/>
  <c r="Q19" i="1"/>
  <c r="R19" i="1"/>
  <c r="S19" i="1"/>
  <c r="S5" i="1" s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/>
  <c r="O25" i="1"/>
  <c r="P25" i="1" s="1"/>
  <c r="O23" i="1"/>
  <c r="Q23" i="1" s="1"/>
  <c r="L21" i="1"/>
  <c r="M21" i="1" s="1"/>
  <c r="N17" i="1"/>
  <c r="P17" i="1" s="1"/>
  <c r="L11" i="1"/>
  <c r="M11" i="1" s="1"/>
  <c r="P12" i="1"/>
  <c r="Q10" i="1"/>
  <c r="O6" i="1"/>
  <c r="O8" i="1"/>
  <c r="Q8" i="1"/>
  <c r="N6" i="1"/>
  <c r="N5" i="1" s="1"/>
  <c r="Q6" i="1"/>
  <c r="R6" i="1"/>
  <c r="R5" i="1"/>
  <c r="S6" i="1"/>
  <c r="T6" i="1"/>
  <c r="U6" i="1"/>
  <c r="V6" i="1"/>
  <c r="W6" i="1"/>
  <c r="X6" i="1"/>
  <c r="Y6" i="1"/>
  <c r="Z6" i="1"/>
  <c r="AA6" i="1"/>
  <c r="AB6" i="1"/>
  <c r="P29" i="1"/>
  <c r="P30" i="1" s="1"/>
  <c r="P20" i="1"/>
  <c r="P21" i="1" s="1"/>
  <c r="P18" i="1"/>
  <c r="P13" i="1"/>
  <c r="P6" i="1" s="1"/>
  <c r="M97" i="3"/>
  <c r="M94" i="3" s="1"/>
  <c r="N97" i="3"/>
  <c r="N94" i="3" s="1"/>
  <c r="O97" i="3"/>
  <c r="O94" i="3"/>
  <c r="P97" i="3"/>
  <c r="P94" i="3" s="1"/>
  <c r="J97" i="3"/>
  <c r="J94" i="3" s="1"/>
  <c r="R99" i="3"/>
  <c r="Q99" i="3"/>
  <c r="P99" i="3"/>
  <c r="O99" i="3"/>
  <c r="N99" i="3"/>
  <c r="M99" i="3"/>
  <c r="J99" i="3"/>
  <c r="R94" i="3"/>
  <c r="R89" i="3" s="1"/>
  <c r="Q94" i="3"/>
  <c r="R90" i="3"/>
  <c r="Q90" i="3"/>
  <c r="Q89" i="3" s="1"/>
  <c r="P90" i="3"/>
  <c r="O90" i="3"/>
  <c r="O89" i="3" s="1"/>
  <c r="N90" i="3"/>
  <c r="N89" i="3" s="1"/>
  <c r="M90" i="3"/>
  <c r="M89" i="3" s="1"/>
  <c r="L90" i="3"/>
  <c r="K90" i="3"/>
  <c r="J90" i="3"/>
  <c r="J89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O69" i="3"/>
  <c r="N69" i="3"/>
  <c r="M69" i="3"/>
  <c r="J69" i="3"/>
  <c r="R64" i="3"/>
  <c r="Q64" i="3"/>
  <c r="P64" i="3"/>
  <c r="P63" i="3" s="1"/>
  <c r="O64" i="3"/>
  <c r="N64" i="3"/>
  <c r="M64" i="3"/>
  <c r="J64" i="3"/>
  <c r="K62" i="3"/>
  <c r="L62" i="3" s="1"/>
  <c r="L55" i="3" s="1"/>
  <c r="R59" i="3"/>
  <c r="R58" i="3" s="1"/>
  <c r="Q59" i="3"/>
  <c r="Q58" i="3" s="1"/>
  <c r="P59" i="3"/>
  <c r="P58" i="3" s="1"/>
  <c r="O59" i="3"/>
  <c r="O58" i="3"/>
  <c r="N59" i="3"/>
  <c r="N58" i="3" s="1"/>
  <c r="M59" i="3"/>
  <c r="M58" i="3" s="1"/>
  <c r="J59" i="3"/>
  <c r="J58" i="3" s="1"/>
  <c r="J57" i="3"/>
  <c r="L46" i="3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Q25" i="3"/>
  <c r="Q7" i="3" s="1"/>
  <c r="Q5" i="3" s="1"/>
  <c r="P25" i="3"/>
  <c r="O25" i="3"/>
  <c r="N25" i="3"/>
  <c r="M25" i="3"/>
  <c r="J25" i="3"/>
  <c r="J9" i="3"/>
  <c r="K9" i="3" s="1"/>
  <c r="K8" i="3" s="1"/>
  <c r="R8" i="3"/>
  <c r="Q8" i="3"/>
  <c r="P8" i="3"/>
  <c r="O8" i="3"/>
  <c r="N8" i="3"/>
  <c r="M8" i="3"/>
  <c r="K4" i="3"/>
  <c r="L39" i="1"/>
  <c r="K97" i="1"/>
  <c r="L36" i="1"/>
  <c r="M96" i="8"/>
  <c r="I44" i="8"/>
  <c r="I43" i="8" s="1"/>
  <c r="K43" i="3"/>
  <c r="L69" i="3"/>
  <c r="L88" i="1"/>
  <c r="M88" i="1" s="1"/>
  <c r="K89" i="8"/>
  <c r="K96" i="8"/>
  <c r="M9" i="1"/>
  <c r="L78" i="1"/>
  <c r="N66" i="8"/>
  <c r="N64" i="8"/>
  <c r="L55" i="1"/>
  <c r="M55" i="1"/>
  <c r="M47" i="1"/>
  <c r="M2" i="1" s="1"/>
  <c r="L98" i="1"/>
  <c r="L97" i="1" s="1"/>
  <c r="L24" i="1"/>
  <c r="L86" i="1"/>
  <c r="H90" i="8"/>
  <c r="N99" i="8"/>
  <c r="N98" i="8" s="1"/>
  <c r="H65" i="8"/>
  <c r="I64" i="8"/>
  <c r="J41" i="8"/>
  <c r="K97" i="3"/>
  <c r="L97" i="3" s="1"/>
  <c r="L56" i="1"/>
  <c r="L91" i="1"/>
  <c r="M54" i="1"/>
  <c r="M103" i="1"/>
  <c r="K99" i="3"/>
  <c r="M99" i="1"/>
  <c r="K74" i="1"/>
  <c r="N94" i="8"/>
  <c r="N93" i="8" s="1"/>
  <c r="N85" i="8"/>
  <c r="H10" i="8"/>
  <c r="J10" i="8"/>
  <c r="H92" i="8"/>
  <c r="J92" i="8"/>
  <c r="J91" i="8" s="1"/>
  <c r="N91" i="8"/>
  <c r="H88" i="8"/>
  <c r="J88" i="8"/>
  <c r="H37" i="8"/>
  <c r="H52" i="8"/>
  <c r="H71" i="8"/>
  <c r="H58" i="8"/>
  <c r="J58" i="8" s="1"/>
  <c r="H69" i="8"/>
  <c r="I69" i="8"/>
  <c r="I94" i="8"/>
  <c r="I93" i="8" s="1"/>
  <c r="I48" i="8"/>
  <c r="I47" i="8"/>
  <c r="J21" i="8"/>
  <c r="L93" i="8"/>
  <c r="H25" i="8"/>
  <c r="H64" i="8"/>
  <c r="I73" i="8"/>
  <c r="I68" i="8" s="1"/>
  <c r="I40" i="8"/>
  <c r="I89" i="8"/>
  <c r="I25" i="8"/>
  <c r="J26" i="8"/>
  <c r="J25" i="8" s="1"/>
  <c r="I85" i="8"/>
  <c r="J17" i="8"/>
  <c r="J61" i="8"/>
  <c r="J42" i="8"/>
  <c r="I31" i="8"/>
  <c r="J24" i="8"/>
  <c r="I81" i="8"/>
  <c r="J65" i="8"/>
  <c r="J64" i="8" s="1"/>
  <c r="I83" i="8"/>
  <c r="J106" i="8"/>
  <c r="J105" i="8" s="1"/>
  <c r="H96" i="8"/>
  <c r="J34" i="8"/>
  <c r="I96" i="8"/>
  <c r="P102" i="8"/>
  <c r="P101" i="8" s="1"/>
  <c r="J12" i="8"/>
  <c r="H103" i="8"/>
  <c r="J104" i="8"/>
  <c r="J103" i="8" s="1"/>
  <c r="I8" i="8"/>
  <c r="J97" i="8"/>
  <c r="J96" i="8"/>
  <c r="I51" i="8"/>
  <c r="I37" i="8"/>
  <c r="I27" i="8"/>
  <c r="I55" i="8"/>
  <c r="H94" i="8"/>
  <c r="H93" i="8" s="1"/>
  <c r="H91" i="8"/>
  <c r="H74" i="8"/>
  <c r="J74" i="8" s="1"/>
  <c r="J52" i="8"/>
  <c r="M67" i="1"/>
  <c r="P109" i="1"/>
  <c r="L95" i="3"/>
  <c r="L89" i="1"/>
  <c r="M89" i="1"/>
  <c r="N76" i="1"/>
  <c r="L93" i="1"/>
  <c r="S109" i="1"/>
  <c r="L65" i="3"/>
  <c r="L64" i="3" s="1"/>
  <c r="K70" i="1"/>
  <c r="K69" i="1" s="1"/>
  <c r="O69" i="1"/>
  <c r="M113" i="1"/>
  <c r="M112" i="1" s="1"/>
  <c r="L112" i="1"/>
  <c r="K59" i="3"/>
  <c r="K58" i="3" s="1"/>
  <c r="E10" i="6"/>
  <c r="R3" i="1" l="1"/>
  <c r="M94" i="1"/>
  <c r="L94" i="1"/>
  <c r="J8" i="8"/>
  <c r="J55" i="8"/>
  <c r="N80" i="8"/>
  <c r="N79" i="8" s="1"/>
  <c r="M106" i="1"/>
  <c r="M105" i="1" s="1"/>
  <c r="M86" i="1"/>
  <c r="N50" i="8"/>
  <c r="N46" i="8" s="1"/>
  <c r="K55" i="3"/>
  <c r="K2" i="3" s="1"/>
  <c r="L70" i="1"/>
  <c r="L69" i="1" s="1"/>
  <c r="K64" i="3"/>
  <c r="M111" i="1"/>
  <c r="M110" i="1" s="1"/>
  <c r="M109" i="1" s="1"/>
  <c r="J8" i="3"/>
  <c r="K40" i="3"/>
  <c r="R63" i="3"/>
  <c r="R56" i="3" s="1"/>
  <c r="R3" i="3" s="1"/>
  <c r="N48" i="1"/>
  <c r="N3" i="1" s="1"/>
  <c r="P48" i="1"/>
  <c r="M78" i="1"/>
  <c r="M34" i="1"/>
  <c r="K35" i="3"/>
  <c r="P68" i="8"/>
  <c r="P46" i="8" s="1"/>
  <c r="P7" i="8"/>
  <c r="P6" i="8" s="1"/>
  <c r="P5" i="8" s="1"/>
  <c r="K90" i="1"/>
  <c r="J49" i="8"/>
  <c r="J48" i="8" s="1"/>
  <c r="J47" i="8" s="1"/>
  <c r="N31" i="8"/>
  <c r="K31" i="1"/>
  <c r="O63" i="3"/>
  <c r="K41" i="1"/>
  <c r="S48" i="1"/>
  <c r="O48" i="1"/>
  <c r="L101" i="1"/>
  <c r="L100" i="1" s="1"/>
  <c r="K68" i="8"/>
  <c r="K46" i="8" s="1"/>
  <c r="M80" i="8"/>
  <c r="M79" i="8" s="1"/>
  <c r="Q80" i="8"/>
  <c r="M7" i="3"/>
  <c r="M5" i="3" s="1"/>
  <c r="O7" i="3"/>
  <c r="O5" i="3" s="1"/>
  <c r="Q109" i="1"/>
  <c r="L79" i="8"/>
  <c r="L9" i="3"/>
  <c r="L8" i="3" s="1"/>
  <c r="J67" i="8"/>
  <c r="J66" i="8" s="1"/>
  <c r="R7" i="3"/>
  <c r="R5" i="3" s="1"/>
  <c r="J63" i="3"/>
  <c r="J56" i="3" s="1"/>
  <c r="P76" i="1"/>
  <c r="L31" i="1"/>
  <c r="O50" i="8"/>
  <c r="O46" i="8" s="1"/>
  <c r="J93" i="8"/>
  <c r="H55" i="8"/>
  <c r="H44" i="8"/>
  <c r="H43" i="8" s="1"/>
  <c r="M82" i="1"/>
  <c r="Q76" i="1"/>
  <c r="L38" i="3"/>
  <c r="L35" i="3" s="1"/>
  <c r="L71" i="3"/>
  <c r="L50" i="8"/>
  <c r="L46" i="8" s="1"/>
  <c r="H102" i="8"/>
  <c r="I102" i="8" s="1"/>
  <c r="K7" i="8"/>
  <c r="K6" i="8" s="1"/>
  <c r="P50" i="8"/>
  <c r="Q50" i="8"/>
  <c r="Q46" i="8" s="1"/>
  <c r="Q56" i="3"/>
  <c r="Q3" i="3" s="1"/>
  <c r="H8" i="8"/>
  <c r="K2" i="1"/>
  <c r="N7" i="3"/>
  <c r="N5" i="3" s="1"/>
  <c r="L83" i="3"/>
  <c r="L82" i="3" s="1"/>
  <c r="L63" i="3" s="1"/>
  <c r="L56" i="3" s="1"/>
  <c r="K80" i="8"/>
  <c r="K79" i="8" s="1"/>
  <c r="K5" i="8" s="1"/>
  <c r="Q7" i="8"/>
  <c r="Q6" i="8" s="1"/>
  <c r="H101" i="8"/>
  <c r="I101" i="8" s="1"/>
  <c r="I80" i="8"/>
  <c r="I79" i="8" s="1"/>
  <c r="M101" i="1"/>
  <c r="M100" i="1" s="1"/>
  <c r="L42" i="1"/>
  <c r="M43" i="1"/>
  <c r="M42" i="1" s="1"/>
  <c r="M62" i="1"/>
  <c r="H111" i="8"/>
  <c r="O109" i="8"/>
  <c r="O108" i="8" s="1"/>
  <c r="O107" i="8" s="1"/>
  <c r="Q79" i="8"/>
  <c r="M98" i="1"/>
  <c r="M97" i="1" s="1"/>
  <c r="L94" i="3"/>
  <c r="L89" i="3" s="1"/>
  <c r="M107" i="1"/>
  <c r="P7" i="3"/>
  <c r="P5" i="3" s="1"/>
  <c r="N63" i="3"/>
  <c r="N56" i="3" s="1"/>
  <c r="K13" i="1"/>
  <c r="L51" i="1"/>
  <c r="M51" i="1"/>
  <c r="M83" i="1"/>
  <c r="M32" i="1"/>
  <c r="M31" i="1" s="1"/>
  <c r="H33" i="8"/>
  <c r="J33" i="8" s="1"/>
  <c r="M31" i="8"/>
  <c r="M20" i="1"/>
  <c r="L19" i="1"/>
  <c r="K7" i="3"/>
  <c r="K5" i="3" s="1"/>
  <c r="O56" i="3"/>
  <c r="O3" i="3" s="1"/>
  <c r="L53" i="1"/>
  <c r="M53" i="1"/>
  <c r="O109" i="1"/>
  <c r="S76" i="1"/>
  <c r="S3" i="1" s="1"/>
  <c r="N109" i="1"/>
  <c r="K71" i="3"/>
  <c r="K63" i="3" s="1"/>
  <c r="J37" i="8"/>
  <c r="L90" i="1"/>
  <c r="M79" i="1"/>
  <c r="H89" i="8"/>
  <c r="J90" i="8"/>
  <c r="J89" i="8" s="1"/>
  <c r="H73" i="8"/>
  <c r="K94" i="3"/>
  <c r="K89" i="3" s="1"/>
  <c r="J51" i="8"/>
  <c r="P89" i="3"/>
  <c r="P56" i="3" s="1"/>
  <c r="L84" i="1"/>
  <c r="L77" i="1" s="1"/>
  <c r="L76" i="1" s="1"/>
  <c r="AF75" i="1" s="1"/>
  <c r="J46" i="3"/>
  <c r="J4" i="3" s="1"/>
  <c r="L4" i="3"/>
  <c r="L2" i="3" s="1"/>
  <c r="K49" i="1"/>
  <c r="K48" i="1" s="1"/>
  <c r="AE47" i="1" s="1"/>
  <c r="L50" i="1"/>
  <c r="L49" i="1" s="1"/>
  <c r="M50" i="1"/>
  <c r="M49" i="1" s="1"/>
  <c r="M104" i="1"/>
  <c r="J32" i="8"/>
  <c r="L74" i="1"/>
  <c r="M74" i="1" s="1"/>
  <c r="Q5" i="1"/>
  <c r="Q3" i="1" s="1"/>
  <c r="O5" i="1"/>
  <c r="K29" i="3"/>
  <c r="I50" i="8"/>
  <c r="I46" i="8" s="1"/>
  <c r="J82" i="8"/>
  <c r="J81" i="8" s="1"/>
  <c r="H51" i="8"/>
  <c r="H50" i="8" s="1"/>
  <c r="J7" i="3"/>
  <c r="J5" i="3" s="1"/>
  <c r="M63" i="3"/>
  <c r="M56" i="3" s="1"/>
  <c r="M3" i="3" s="1"/>
  <c r="O80" i="8"/>
  <c r="O79" i="8" s="1"/>
  <c r="N8" i="8"/>
  <c r="J84" i="8"/>
  <c r="J83" i="8" s="1"/>
  <c r="H83" i="8"/>
  <c r="H80" i="8" s="1"/>
  <c r="H79" i="8" s="1"/>
  <c r="L7" i="8"/>
  <c r="L6" i="8" s="1"/>
  <c r="M50" i="8"/>
  <c r="M46" i="8" s="1"/>
  <c r="M91" i="1"/>
  <c r="P19" i="1"/>
  <c r="P5" i="1" s="1"/>
  <c r="I7" i="8"/>
  <c r="I6" i="8" s="1"/>
  <c r="M8" i="8"/>
  <c r="J40" i="8"/>
  <c r="M24" i="1"/>
  <c r="M71" i="1"/>
  <c r="L81" i="1"/>
  <c r="M81" i="1" s="1"/>
  <c r="J62" i="3"/>
  <c r="J55" i="3" s="1"/>
  <c r="Q63" i="3"/>
  <c r="L64" i="1"/>
  <c r="M64" i="1" s="1"/>
  <c r="K77" i="1"/>
  <c r="K76" i="1" s="1"/>
  <c r="AE75" i="1" s="1"/>
  <c r="L95" i="1"/>
  <c r="M95" i="1"/>
  <c r="M37" i="8"/>
  <c r="J86" i="8"/>
  <c r="J85" i="8" s="1"/>
  <c r="H85" i="8"/>
  <c r="H99" i="8"/>
  <c r="H98" i="8" s="1"/>
  <c r="J78" i="8"/>
  <c r="J77" i="8" s="1"/>
  <c r="J68" i="8" s="1"/>
  <c r="H77" i="8"/>
  <c r="O7" i="8"/>
  <c r="O6" i="8" s="1"/>
  <c r="H28" i="8"/>
  <c r="L3" i="3" l="1"/>
  <c r="S55" i="3"/>
  <c r="M70" i="1"/>
  <c r="M69" i="1" s="1"/>
  <c r="M48" i="1" s="1"/>
  <c r="P4" i="8"/>
  <c r="L7" i="3"/>
  <c r="L5" i="3" s="1"/>
  <c r="J50" i="8"/>
  <c r="J46" i="8" s="1"/>
  <c r="H31" i="8"/>
  <c r="L41" i="1"/>
  <c r="M41" i="1"/>
  <c r="J3" i="3"/>
  <c r="L48" i="1"/>
  <c r="AF47" i="1" s="1"/>
  <c r="P3" i="1"/>
  <c r="N7" i="8"/>
  <c r="N6" i="8" s="1"/>
  <c r="J31" i="8"/>
  <c r="H68" i="8"/>
  <c r="H46" i="8" s="1"/>
  <c r="K4" i="8"/>
  <c r="K56" i="3"/>
  <c r="T55" i="3" s="1"/>
  <c r="O5" i="8"/>
  <c r="O4" i="8"/>
  <c r="J80" i="8"/>
  <c r="J79" i="8" s="1"/>
  <c r="N4" i="8"/>
  <c r="N5" i="8"/>
  <c r="P3" i="3"/>
  <c r="Q4" i="8"/>
  <c r="Q5" i="8"/>
  <c r="M90" i="1"/>
  <c r="M84" i="1"/>
  <c r="M77" i="1" s="1"/>
  <c r="M19" i="1"/>
  <c r="I111" i="8"/>
  <c r="I109" i="8" s="1"/>
  <c r="I108" i="8" s="1"/>
  <c r="I107" i="8" s="1"/>
  <c r="I5" i="8" s="1"/>
  <c r="H109" i="8"/>
  <c r="H108" i="8" s="1"/>
  <c r="H107" i="8" s="1"/>
  <c r="L4" i="8"/>
  <c r="L5" i="8"/>
  <c r="S4" i="3"/>
  <c r="J2" i="3"/>
  <c r="S2" i="3" s="1"/>
  <c r="H27" i="8"/>
  <c r="H7" i="8" s="1"/>
  <c r="H6" i="8" s="1"/>
  <c r="J28" i="8"/>
  <c r="J27" i="8" s="1"/>
  <c r="M7" i="8"/>
  <c r="M6" i="8" s="1"/>
  <c r="O3" i="1"/>
  <c r="L13" i="1"/>
  <c r="L6" i="1" s="1"/>
  <c r="L5" i="1" s="1"/>
  <c r="K6" i="1"/>
  <c r="K5" i="1" s="1"/>
  <c r="M13" i="1"/>
  <c r="M6" i="1" s="1"/>
  <c r="M5" i="1" s="1"/>
  <c r="T4" i="3"/>
  <c r="N3" i="3"/>
  <c r="I4" i="8" l="1"/>
  <c r="K3" i="3"/>
  <c r="T2" i="3" s="1"/>
  <c r="J7" i="8"/>
  <c r="J6" i="8" s="1"/>
  <c r="H4" i="8"/>
  <c r="H5" i="8"/>
  <c r="M76" i="1"/>
  <c r="J5" i="8"/>
  <c r="J4" i="8"/>
  <c r="K3" i="1"/>
  <c r="AE3" i="1" s="1"/>
  <c r="AE5" i="1"/>
  <c r="M5" i="8"/>
  <c r="M4" i="8"/>
  <c r="M3" i="1"/>
  <c r="L3" i="1"/>
  <c r="AF3" i="1" s="1"/>
  <c r="AF5" i="1"/>
</calcChain>
</file>

<file path=xl/sharedStrings.xml><?xml version="1.0" encoding="utf-8"?>
<sst xmlns="http://schemas.openxmlformats.org/spreadsheetml/2006/main" count="2291" uniqueCount="945">
  <si>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</si>
  <si>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</si>
  <si>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</si>
  <si>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</si>
  <si>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</si>
  <si>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</si>
  <si>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</si>
  <si>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</si>
  <si>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</si>
  <si>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</si>
  <si>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</si>
  <si>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</si>
  <si>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</si>
  <si>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</si>
  <si>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</si>
  <si>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</si>
  <si>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</si>
  <si>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</si>
  <si>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</si>
  <si>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</si>
  <si>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</si>
  <si>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</si>
  <si>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</si>
  <si>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</si>
  <si>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</si>
  <si>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</si>
  <si>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</si>
  <si>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</si>
  <si>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</si>
  <si>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</si>
  <si>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</si>
  <si>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</si>
  <si>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</si>
  <si>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</si>
  <si>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</si>
  <si>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</si>
  <si>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</si>
  <si>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</si>
  <si>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</si>
  <si>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</si>
  <si>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</si>
  <si>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</si>
  <si>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</si>
  <si>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</si>
  <si>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</si>
  <si>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</si>
  <si>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</si>
  <si>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</si>
  <si>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</si>
  <si>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</si>
  <si>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</si>
  <si>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</si>
  <si>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</si>
  <si>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</si>
  <si>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</si>
  <si>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</si>
  <si>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</si>
  <si>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</si>
  <si>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</si>
  <si>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</si>
  <si>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</si>
  <si>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</si>
  <si>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</si>
  <si>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</si>
  <si>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</si>
  <si>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</si>
  <si>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</si>
  <si>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</si>
  <si>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</si>
  <si>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</si>
  <si>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</si>
  <si>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</si>
  <si>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</si>
  <si>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</si>
  <si>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</si>
  <si>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</si>
  <si>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</si>
  <si>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</si>
  <si>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</si>
  <si>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</si>
  <si>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</si>
  <si>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</si>
  <si>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</si>
  <si>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</si>
  <si>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</si>
  <si>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</si>
  <si>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</si>
  <si>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</si>
  <si>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</si>
  <si>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</si>
  <si>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</si>
  <si>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</si>
  <si>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</si>
  <si>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</si>
  <si>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</si>
  <si>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</si>
  <si>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</si>
  <si>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</si>
  <si>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</si>
  <si>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</si>
  <si>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</si>
  <si>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</si>
  <si>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</si>
  <si>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</si>
  <si>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</si>
  <si>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</si>
  <si>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</si>
  <si>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</si>
  <si>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</si>
  <si>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</si>
  <si>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</si>
  <si>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</si>
  <si>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</si>
  <si>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</si>
  <si>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</si>
  <si>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</si>
  <si>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</si>
  <si>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</si>
  <si>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</si>
  <si>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</si>
  <si>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</si>
  <si>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</si>
  <si>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</si>
  <si>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</si>
  <si>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</si>
  <si>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</si>
  <si>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</si>
  <si>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</si>
  <si>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</si>
  <si>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</si>
  <si>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</si>
  <si>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</si>
  <si>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</si>
  <si>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</si>
  <si>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</si>
  <si>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</si>
  <si>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</si>
  <si>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</si>
  <si>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</si>
  <si>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</si>
  <si>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</si>
  <si>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</si>
  <si>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</si>
  <si>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</si>
  <si>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</si>
  <si>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</si>
  <si>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</si>
  <si>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</si>
  <si>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</si>
  <si>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</si>
  <si>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</si>
  <si>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</si>
  <si>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</si>
  <si>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</si>
  <si>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</si>
  <si>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</si>
  <si>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</si>
  <si>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</si>
  <si>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</si>
  <si>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</si>
  <si>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</si>
  <si>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</si>
  <si>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</si>
  <si>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</si>
  <si>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</si>
  <si>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</si>
  <si>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</si>
  <si>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</si>
  <si>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</si>
  <si>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</si>
  <si>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</si>
  <si>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</si>
  <si>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</si>
  <si>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</si>
  <si>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</si>
  <si>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</si>
  <si>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</si>
  <si>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</si>
  <si>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</si>
  <si>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</si>
  <si>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</si>
  <si>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</si>
  <si>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</si>
  <si>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</si>
  <si>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</si>
  <si>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</si>
  <si>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</si>
  <si>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</si>
  <si>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</si>
  <si>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</si>
  <si>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</si>
  <si>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</si>
  <si>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</si>
  <si>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</si>
  <si>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</si>
  <si>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</si>
  <si>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</si>
  <si>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</si>
  <si>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</si>
  <si>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</si>
  <si>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</si>
  <si>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</si>
  <si>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</si>
  <si>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</si>
  <si>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</si>
  <si>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</si>
  <si>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</si>
  <si>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</si>
  <si>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</si>
  <si>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</si>
  <si>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</si>
  <si>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</si>
  <si>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</si>
  <si>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</si>
  <si>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</si>
  <si>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</si>
  <si>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</si>
  <si>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</si>
  <si>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</si>
  <si>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</si>
  <si>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</si>
  <si>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</si>
  <si>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</si>
  <si>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</si>
  <si>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</si>
  <si>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</si>
  <si>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</si>
  <si>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</si>
  <si>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</si>
  <si>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</si>
  <si>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</si>
  <si>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</si>
  <si>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</si>
  <si>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</si>
  <si>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</si>
  <si>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</si>
  <si>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</si>
  <si>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</si>
  <si>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</si>
  <si>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</si>
  <si>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</si>
  <si>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</si>
  <si>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</si>
  <si>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</si>
  <si>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</si>
  <si>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</si>
  <si>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</si>
  <si>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</si>
  <si>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</si>
  <si>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</si>
  <si>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</si>
  <si>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</si>
  <si>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</si>
  <si>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</si>
  <si>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</si>
  <si>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</si>
  <si>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</si>
  <si>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</si>
  <si>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</si>
  <si>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</si>
  <si>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</si>
  <si>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</si>
  <si>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</si>
  <si>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</si>
  <si>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</si>
  <si>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</si>
  <si>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</si>
  <si>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</si>
  <si>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</si>
  <si>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</si>
  <si>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</si>
  <si>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</si>
  <si>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</si>
  <si>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</si>
  <si>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</si>
  <si>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</si>
  <si>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</si>
  <si>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</si>
  <si>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</si>
  <si>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</si>
  <si>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</si>
  <si>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</si>
  <si>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</si>
  <si>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</si>
  <si>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</si>
  <si>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</si>
  <si>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</si>
  <si>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</si>
  <si>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</si>
  <si>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</si>
  <si>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</si>
  <si>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</si>
  <si>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</si>
  <si>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</si>
  <si>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</si>
  <si>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</si>
  <si>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</si>
  <si>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</si>
  <si>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</si>
  <si>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</si>
  <si>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</si>
  <si>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</si>
  <si>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</si>
  <si>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</si>
  <si>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</si>
  <si>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</si>
  <si>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</si>
  <si>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</si>
  <si>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</si>
  <si>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</si>
  <si>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</si>
  <si>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</si>
  <si>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</si>
  <si>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</si>
  <si>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</si>
  <si>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</si>
  <si>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</si>
  <si>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</si>
  <si>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</si>
  <si>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</si>
  <si>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</si>
  <si>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</si>
  <si>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</si>
  <si>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</si>
  <si>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</si>
  <si>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</si>
  <si>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</si>
  <si>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</si>
  <si>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</si>
  <si>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</si>
  <si>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</si>
  <si>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</si>
  <si>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</si>
  <si>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</si>
  <si>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</si>
  <si>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</si>
  <si>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</si>
  <si>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</si>
  <si>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</si>
  <si>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</si>
  <si>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</si>
  <si>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</si>
  <si>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</si>
  <si>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</si>
  <si>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</si>
  <si>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</si>
  <si>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</si>
  <si>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</si>
  <si>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</si>
  <si>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</si>
  <si>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</si>
  <si>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</si>
  <si>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</si>
  <si>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</si>
  <si>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</si>
  <si>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</si>
  <si>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</si>
  <si>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</si>
  <si>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</si>
  <si>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</si>
  <si>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</si>
  <si>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</si>
  <si>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</si>
  <si>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</si>
  <si>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</si>
  <si>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</si>
  <si>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</si>
  <si>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</si>
  <si>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</si>
  <si>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</si>
  <si>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</si>
  <si>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</si>
  <si>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</si>
  <si>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</si>
  <si>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</si>
  <si>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</si>
  <si>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</si>
  <si>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</si>
  <si>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</si>
  <si>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</si>
  <si>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</si>
  <si>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</si>
  <si>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</si>
  <si>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</si>
  <si>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</si>
  <si>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</si>
  <si>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</si>
  <si>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</si>
  <si>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</si>
  <si>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</si>
  <si>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</si>
  <si>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</si>
  <si>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</si>
  <si>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</si>
  <si>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</si>
  <si>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</si>
  <si>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</si>
  <si>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</si>
  <si>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</si>
  <si>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</si>
  <si>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</si>
  <si>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</si>
  <si>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</si>
  <si>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</si>
  <si>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</si>
  <si>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</si>
  <si>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</si>
  <si>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</si>
  <si>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</si>
  <si>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</si>
  <si>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</si>
  <si>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</si>
  <si>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</si>
  <si>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</si>
  <si>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</si>
  <si>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</si>
  <si>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</si>
  <si>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</si>
  <si>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</si>
  <si>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</si>
  <si>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</si>
  <si>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</si>
  <si>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</si>
  <si>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</si>
  <si>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</si>
  <si>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</si>
  <si>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</si>
  <si>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</si>
  <si>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</si>
  <si>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</si>
  <si>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</si>
  <si>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</si>
  <si>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</si>
  <si>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</si>
  <si>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</si>
  <si>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</si>
  <si>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</si>
  <si>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</si>
  <si>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</si>
  <si>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</si>
  <si>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</si>
  <si>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</si>
  <si>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</si>
  <si>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</si>
  <si>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</si>
  <si>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</si>
  <si>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</si>
  <si>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</si>
  <si>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</si>
  <si>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</si>
  <si>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</si>
  <si>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</si>
  <si>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</si>
  <si>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</si>
  <si>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</si>
  <si>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</si>
  <si>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</si>
  <si>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</si>
  <si>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</si>
  <si>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</si>
  <si>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</si>
  <si>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</si>
  <si>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</si>
  <si>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</si>
  <si>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</si>
  <si>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</si>
  <si>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</si>
  <si>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</si>
  <si>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</si>
  <si>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</si>
  <si>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</si>
  <si>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</si>
  <si>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</si>
  <si>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</si>
  <si>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</si>
  <si>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</si>
  <si>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</si>
  <si>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</si>
  <si>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</si>
  <si>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</si>
  <si>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</si>
  <si>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</si>
  <si>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</si>
  <si>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</si>
  <si>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</si>
  <si>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</si>
  <si>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</si>
  <si>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</si>
  <si>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</si>
  <si>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</si>
  <si>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</si>
  <si>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</si>
  <si>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</si>
  <si>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</si>
  <si>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</si>
  <si>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</si>
  <si>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</si>
  <si>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</si>
  <si>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</si>
  <si>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</si>
  <si>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</si>
  <si>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</si>
  <si>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</si>
  <si>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</si>
  <si>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</si>
  <si>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</si>
  <si>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</si>
  <si>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</si>
  <si>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</si>
  <si>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</si>
  <si>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</si>
  <si>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</si>
  <si>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</si>
  <si>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</si>
  <si>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</si>
  <si>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</si>
  <si>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</si>
  <si>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</si>
  <si>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</si>
  <si>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</si>
  <si>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</si>
  <si>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</si>
  <si>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</si>
  <si>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</si>
  <si>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</si>
  <si>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</si>
  <si>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</si>
  <si>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</si>
  <si>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</si>
  <si>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</si>
  <si>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</si>
  <si>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</si>
  <si>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</si>
  <si>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</si>
  <si>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</si>
  <si>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</si>
  <si>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</si>
  <si>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</si>
  <si>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</si>
  <si>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</si>
  <si>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</si>
  <si>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</si>
  <si>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</si>
  <si>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</si>
  <si>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</si>
  <si>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</si>
  <si>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</si>
  <si>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</si>
  <si>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</si>
  <si>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</si>
  <si>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</si>
  <si>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</si>
  <si>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</si>
  <si>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</si>
  <si>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</si>
  <si>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</si>
  <si>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</si>
  <si>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</si>
  <si>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</si>
  <si>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</si>
  <si>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</si>
  <si>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</si>
  <si>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</si>
  <si>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</si>
  <si>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</si>
  <si>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</si>
  <si>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</si>
  <si>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</si>
  <si>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</si>
  <si>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</si>
  <si>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</si>
  <si>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</si>
  <si>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</si>
  <si>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</si>
  <si>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</si>
  <si>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</si>
  <si>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</si>
  <si>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</si>
  <si>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</si>
  <si>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</si>
  <si>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</si>
  <si>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</si>
  <si>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</si>
  <si>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</si>
  <si>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</si>
  <si>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</si>
  <si>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</si>
  <si>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</si>
  <si>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</si>
  <si>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</si>
  <si>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</si>
  <si>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</si>
  <si>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</si>
  <si>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</si>
  <si>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</si>
  <si>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</si>
  <si>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</si>
  <si>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</si>
  <si>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</si>
  <si>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</si>
  <si>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</si>
  <si>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</si>
  <si>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</si>
  <si>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</si>
  <si>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</si>
  <si>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</si>
  <si>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</si>
  <si>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</si>
  <si>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</si>
  <si>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</si>
  <si>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</si>
  <si>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</si>
  <si>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</si>
  <si>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</si>
  <si>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</si>
  <si>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</si>
  <si>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</si>
  <si>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</si>
  <si>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</si>
  <si>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</si>
  <si>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</si>
  <si>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</si>
  <si>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</si>
  <si>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</si>
  <si>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</si>
  <si>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</si>
  <si>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</si>
  <si>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</si>
  <si>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</si>
  <si>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</si>
  <si>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</si>
  <si>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</si>
  <si>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</si>
  <si>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</si>
  <si>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</si>
  <si>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</si>
  <si>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</si>
  <si>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</si>
  <si>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</si>
  <si>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</si>
  <si>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</si>
  <si>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</si>
  <si>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</si>
  <si>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</si>
  <si>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</si>
  <si>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</si>
  <si>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</si>
  <si>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</si>
  <si>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</si>
  <si>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</si>
  <si>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</si>
  <si>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</si>
  <si>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</si>
  <si>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</si>
  <si>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</si>
  <si>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</si>
  <si>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</si>
  <si>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</si>
  <si>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</si>
  <si>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</si>
  <si>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</si>
  <si>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</si>
  <si>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</si>
  <si>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</si>
  <si>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</si>
  <si>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</si>
  <si>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</si>
  <si>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</si>
  <si>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</si>
  <si>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</si>
  <si>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</si>
  <si>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</si>
  <si>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</si>
  <si>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</si>
  <si>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</si>
  <si>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</si>
  <si>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</si>
  <si>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</si>
  <si>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</si>
  <si>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</si>
  <si>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</si>
  <si>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</si>
  <si>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</si>
  <si>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</si>
  <si>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</si>
  <si>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</si>
  <si>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</si>
  <si>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</si>
  <si>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</si>
  <si>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</si>
  <si>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</si>
  <si>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</si>
  <si>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</si>
  <si>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</si>
  <si>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</si>
  <si>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</si>
  <si>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</si>
  <si>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</si>
  <si>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</si>
  <si>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</si>
  <si>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</si>
  <si>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</si>
  <si>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</si>
  <si>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</si>
  <si>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</si>
  <si>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</si>
  <si>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</si>
  <si>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</si>
  <si>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</si>
  <si>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</si>
  <si>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</si>
  <si>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</si>
  <si>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</si>
  <si>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</si>
  <si>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</si>
  <si>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</si>
  <si>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</si>
  <si>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</si>
  <si>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</si>
  <si>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</si>
  <si>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</si>
  <si>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</si>
  <si>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</si>
  <si>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</si>
  <si>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</si>
  <si>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</si>
  <si>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</si>
  <si>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</si>
  <si>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</si>
  <si>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</si>
  <si>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</si>
  <si>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</si>
  <si>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</si>
  <si>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</si>
  <si>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</si>
  <si>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</si>
  <si>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</si>
  <si>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</si>
  <si>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</si>
  <si>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</si>
  <si>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</si>
  <si>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</si>
  <si>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</si>
  <si>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</si>
  <si>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</si>
  <si>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</si>
  <si>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</si>
  <si>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</si>
  <si>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</si>
  <si>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</si>
  <si>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</si>
  <si>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</si>
  <si>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</si>
  <si>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</si>
  <si>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</si>
  <si>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</si>
  <si>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</si>
  <si>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</si>
  <si>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</si>
  <si>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</si>
  <si>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</si>
  <si>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</si>
  <si>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</si>
  <si>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</si>
  <si>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</si>
  <si>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</si>
  <si>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</si>
  <si>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</si>
  <si>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</si>
  <si>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</si>
  <si>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</si>
  <si>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</si>
  <si>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</si>
  <si>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</si>
  <si>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</si>
  <si>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</si>
  <si>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</si>
  <si>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</si>
  <si>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</si>
  <si>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</si>
  <si>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</si>
  <si>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</si>
  <si>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</si>
  <si>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</si>
  <si>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</si>
  <si>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</si>
  <si>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</si>
  <si>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</si>
  <si>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</si>
  <si>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</si>
  <si>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</si>
  <si>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</si>
  <si>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</si>
  <si>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</si>
  <si>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</si>
  <si>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</si>
  <si>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</si>
  <si>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</si>
  <si>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</si>
  <si>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</si>
  <si>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</si>
  <si>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</si>
  <si>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</si>
  <si>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</si>
  <si>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</si>
  <si>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</si>
  <si>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</si>
  <si>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</si>
  <si>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</si>
  <si>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</si>
  <si>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</si>
  <si>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</si>
  <si>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</si>
  <si>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</si>
  <si>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</si>
  <si>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</si>
  <si>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</si>
  <si>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</si>
  <si>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</si>
  <si>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</si>
  <si>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</si>
  <si>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</si>
  <si>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</si>
  <si>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</si>
  <si>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</si>
  <si>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</si>
  <si>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</si>
  <si>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</si>
  <si>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</si>
  <si>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</si>
  <si>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</si>
  <si>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</si>
  <si>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</si>
  <si>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</si>
  <si>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</si>
  <si>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</si>
  <si>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</si>
  <si>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</si>
  <si>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</si>
  <si>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</si>
  <si>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</si>
  <si>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</si>
  <si>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</si>
  <si>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</si>
  <si>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</si>
  <si>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</si>
  <si>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</si>
  <si>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</si>
  <si>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</si>
  <si>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</si>
  <si>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</si>
  <si>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</si>
  <si>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</si>
  <si>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</si>
  <si>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</si>
  <si>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</si>
  <si>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</si>
  <si>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</si>
  <si>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</si>
  <si>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</si>
  <si>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</si>
  <si>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</si>
  <si>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</si>
  <si>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</si>
  <si>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</si>
  <si>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</si>
  <si>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</si>
  <si>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</si>
  <si>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</si>
  <si>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</si>
  <si>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</si>
  <si>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</si>
  <si>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</si>
  <si>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</si>
  <si>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</si>
  <si>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</si>
  <si>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</si>
  <si>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</si>
  <si>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</si>
  <si>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</si>
  <si>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</si>
  <si>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</si>
  <si>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</si>
  <si>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</si>
  <si>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</si>
  <si>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</si>
  <si>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</si>
  <si>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</si>
  <si>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</si>
  <si>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</si>
  <si>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A.SO1.2.2-01</t>
  </si>
  <si>
    <t>A.SO4</t>
  </si>
  <si>
    <t>Premestitev (Relocation)</t>
  </si>
  <si>
    <t>A.SO4.1</t>
  </si>
  <si>
    <t>A.SO4.1.1</t>
  </si>
  <si>
    <t>A.SO4.1.1-01</t>
  </si>
  <si>
    <t>Obveščanje tujcev o novostih na področju integracijskih ukrepov</t>
  </si>
  <si>
    <t>A.SO1.1.1-11</t>
  </si>
  <si>
    <t>Vzdrževanje integracijskih hiš in nakup opreme</t>
  </si>
  <si>
    <t>2017 -realizacija</t>
  </si>
  <si>
    <t>2017-glede na OP</t>
  </si>
  <si>
    <t>razlika</t>
  </si>
  <si>
    <t>DUNZMN in UOM (delitev)</t>
  </si>
  <si>
    <t>A.SO1.1.6-03</t>
  </si>
  <si>
    <t>UOM</t>
  </si>
  <si>
    <t>A.SO1.1.6-04</t>
  </si>
  <si>
    <t>Podpora v postopku priznanja MZ (izvedeniška mnenja)</t>
  </si>
  <si>
    <t>UOIM</t>
  </si>
  <si>
    <t>JR</t>
  </si>
  <si>
    <t>Zdravstveni pregledi in materialna oskrba prosilcev</t>
  </si>
  <si>
    <t>Investicijsko vzdrževanje azilnega doma, nakup opreme in izboljšanje pogojev za izvajanje omejitve gibanja</t>
  </si>
  <si>
    <t>Finančna pomoč za nastanitev prosilcev na zasebnem naslovu</t>
  </si>
  <si>
    <t>Pomoč osebam z mednarodno zaščito</t>
  </si>
  <si>
    <t>Zagotavljanje nastanitev v OMZ v integracijskih hišah in drugih nastanitvenih kapacitetah</t>
  </si>
  <si>
    <t>A.SO1.1.1-12</t>
  </si>
  <si>
    <t>A.SO1.1.1-13</t>
  </si>
  <si>
    <t>A.SO1.1.1-14</t>
  </si>
  <si>
    <t>N</t>
  </si>
  <si>
    <t>A.SO1.1.4-03</t>
  </si>
  <si>
    <t>A.SO1.1.6-05</t>
  </si>
  <si>
    <t xml:space="preserve">Podpora prosilcem </t>
  </si>
  <si>
    <t>A.SO2.2.1-03</t>
  </si>
  <si>
    <t>Tečaji in izpiti iz slovenskega jezika za OMZ</t>
  </si>
  <si>
    <t>A.SO2.3.3-03</t>
  </si>
  <si>
    <t>A.SO2.2.3-06</t>
  </si>
  <si>
    <t>A.SO2.2.3-07</t>
  </si>
  <si>
    <t>A.SO2.2.3-08</t>
  </si>
  <si>
    <t>DUNZMN, UOM (delitev)</t>
  </si>
  <si>
    <t>A.SO4.1.2</t>
  </si>
  <si>
    <t>A.SO4.1.2-01</t>
  </si>
  <si>
    <t>Premestitev (Relocation) in preselitev (Resettlement)</t>
  </si>
  <si>
    <t xml:space="preserve">EU prispevek </t>
  </si>
  <si>
    <t>A.SO1.1.7-02</t>
  </si>
  <si>
    <t>A.SO1.1.8-02</t>
  </si>
  <si>
    <t>A.SO1.1.1-15</t>
  </si>
  <si>
    <t>Informiranje oseb, ki nameravajo oddati vlogo za MZ</t>
  </si>
  <si>
    <t xml:space="preserve">Medkulturni dialog in obveščanje o možnostih sodelovanja v programih integracije 
</t>
  </si>
  <si>
    <t>Vsi 
projekti</t>
  </si>
  <si>
    <t>AMIF SO1+2+3
+TA</t>
  </si>
  <si>
    <t>AMIF SO1+2+3+4
+TA</t>
  </si>
  <si>
    <t>Policija - PUKR</t>
  </si>
  <si>
    <t xml:space="preserve"> UOM</t>
  </si>
  <si>
    <t>A.SO1.1.1-16</t>
  </si>
  <si>
    <t>Pomoč pri nastanitvi in oskrbi prosilcev ob sprejemu (NOV JR)</t>
  </si>
  <si>
    <t>Akcijski načrt 1.5 - AMIF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</si>
</sst>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1D3EE1"/>
      <name val="Arial"/>
      <family val="2"/>
      <charset val="238"/>
    </font>
    <font>
      <sz val="9"/>
      <color rgb="FF0066CC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0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0" fontId="2" fillId="10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quotePrefix="1" applyNumberFormat="1" applyFont="1" applyBorder="1" applyAlignment="1" applyProtection="1">
      <alignment wrapText="1"/>
    </xf>
    <xf numFmtId="0" fontId="5" fillId="10" borderId="1" xfId="0" quotePrefix="1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" fontId="5" fillId="5" borderId="1" xfId="0" applyNumberFormat="1" applyFont="1" applyFill="1" applyBorder="1" applyAlignment="1">
      <alignment wrapText="1"/>
    </xf>
    <xf numFmtId="4" fontId="2" fillId="10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>
      <alignment wrapText="1"/>
    </xf>
    <xf numFmtId="4" fontId="5" fillId="11" borderId="1" xfId="0" applyNumberFormat="1" applyFont="1" applyFill="1" applyBorder="1" applyAlignment="1">
      <alignment wrapText="1"/>
    </xf>
    <xf numFmtId="0" fontId="5" fillId="4" borderId="0" xfId="0" applyFont="1" applyFill="1"/>
    <xf numFmtId="0" fontId="5" fillId="10" borderId="1" xfId="0" applyFont="1" applyFill="1" applyBorder="1"/>
    <xf numFmtId="0" fontId="5" fillId="0" borderId="0" xfId="0" applyFont="1" applyAlignment="1">
      <alignment vertical="justify"/>
    </xf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>
      <alignment wrapText="1"/>
    </xf>
    <xf numFmtId="0" fontId="6" fillId="12" borderId="1" xfId="0" applyFont="1" applyFill="1" applyBorder="1"/>
    <xf numFmtId="0" fontId="6" fillId="12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 applyProtection="1">
      <alignment vertical="justify" wrapText="1"/>
    </xf>
    <xf numFmtId="0" fontId="5" fillId="5" borderId="1" xfId="0" applyNumberFormat="1" applyFont="1" applyFill="1" applyBorder="1" applyAlignment="1" applyProtection="1">
      <alignment vertical="justify" wrapText="1"/>
    </xf>
    <xf numFmtId="0" fontId="2" fillId="10" borderId="1" xfId="0" applyNumberFormat="1" applyFont="1" applyFill="1" applyBorder="1" applyAlignment="1" applyProtection="1">
      <alignment vertical="justify" wrapText="1"/>
    </xf>
    <xf numFmtId="0" fontId="2" fillId="5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>
      <alignment vertical="justify" wrapText="1"/>
    </xf>
    <xf numFmtId="0" fontId="5" fillId="11" borderId="1" xfId="0" applyNumberFormat="1" applyFont="1" applyFill="1" applyBorder="1" applyAlignment="1">
      <alignment vertical="justify" wrapText="1"/>
    </xf>
    <xf numFmtId="0" fontId="5" fillId="5" borderId="1" xfId="0" applyNumberFormat="1" applyFont="1" applyFill="1" applyBorder="1" applyAlignment="1">
      <alignment vertical="justify" wrapText="1"/>
    </xf>
    <xf numFmtId="0" fontId="5" fillId="10" borderId="1" xfId="0" applyNumberFormat="1" applyFont="1" applyFill="1" applyBorder="1" applyAlignment="1">
      <alignment vertical="justify" wrapText="1"/>
    </xf>
    <xf numFmtId="4" fontId="5" fillId="0" borderId="0" xfId="0" applyNumberFormat="1" applyFont="1"/>
    <xf numFmtId="0" fontId="5" fillId="4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vertical="justify" wrapText="1"/>
    </xf>
    <xf numFmtId="4" fontId="5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5" fillId="4" borderId="0" xfId="0" applyFont="1" applyFill="1" applyProtection="1">
      <protection locked="0"/>
    </xf>
    <xf numFmtId="0" fontId="2" fillId="4" borderId="1" xfId="0" applyNumberFormat="1" applyFont="1" applyFill="1" applyBorder="1" applyAlignment="1" applyProtection="1">
      <alignment vertical="justify" wrapText="1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vertical="justify" wrapText="1"/>
    </xf>
    <xf numFmtId="4" fontId="5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justify" wrapText="1"/>
    </xf>
    <xf numFmtId="4" fontId="2" fillId="4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 applyProtection="1">
      <alignment vertical="justify" wrapText="1"/>
    </xf>
    <xf numFmtId="0" fontId="6" fillId="0" borderId="1" xfId="0" applyNumberFormat="1" applyFont="1" applyBorder="1" applyAlignment="1" applyProtection="1">
      <alignment wrapText="1"/>
    </xf>
    <xf numFmtId="0" fontId="6" fillId="0" borderId="1" xfId="0" applyNumberFormat="1" applyFont="1" applyBorder="1" applyAlignment="1">
      <alignment wrapText="1"/>
    </xf>
    <xf numFmtId="0" fontId="5" fillId="5" borderId="1" xfId="0" applyNumberFormat="1" applyFont="1" applyFill="1" applyBorder="1" applyAlignment="1" applyProtection="1">
      <alignment vertical="top" wrapText="1"/>
    </xf>
    <xf numFmtId="0" fontId="7" fillId="0" borderId="0" xfId="0" applyFont="1"/>
    <xf numFmtId="0" fontId="8" fillId="4" borderId="1" xfId="0" applyNumberFormat="1" applyFont="1" applyFill="1" applyBorder="1" applyAlignment="1" applyProtection="1">
      <alignment wrapText="1"/>
    </xf>
    <xf numFmtId="4" fontId="2" fillId="10" borderId="1" xfId="0" applyNumberFormat="1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6" fillId="0" borderId="1" xfId="0" applyNumberFormat="1" applyFont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8.85546875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B49" sqref="B49"/>
    </sheetView>
  </sheetViews>
  <sheetFormatPr defaultRowHeight="12.75" x14ac:dyDescent="0.2"/>
  <cols>
    <col min="2" max="2" width="17.140625" customWidth="1"/>
    <col min="3" max="3" width="17" customWidth="1"/>
    <col min="4" max="4" width="19.7109375" customWidth="1"/>
    <col min="5" max="5" width="16.85546875" customWidth="1"/>
  </cols>
  <sheetData>
    <row r="3" spans="2:5" x14ac:dyDescent="0.2">
      <c r="C3" s="78" t="s">
        <v>899</v>
      </c>
      <c r="D3" s="78" t="s">
        <v>900</v>
      </c>
      <c r="E3" t="s">
        <v>901</v>
      </c>
    </row>
    <row r="4" spans="2:5" x14ac:dyDescent="0.2">
      <c r="B4" s="78" t="s">
        <v>34</v>
      </c>
      <c r="C4" s="80">
        <v>54223.91</v>
      </c>
      <c r="D4" s="80">
        <v>45000</v>
      </c>
      <c r="E4" s="80">
        <f t="shared" ref="E4:E10" si="0">D4-C4</f>
        <v>-9223.9100000000035</v>
      </c>
    </row>
    <row r="5" spans="2:5" x14ac:dyDescent="0.2">
      <c r="B5" s="78" t="s">
        <v>42</v>
      </c>
      <c r="C5" s="80">
        <v>188868.38</v>
      </c>
      <c r="D5" s="80">
        <v>123486.5</v>
      </c>
      <c r="E5" s="80">
        <f t="shared" si="0"/>
        <v>-65381.880000000005</v>
      </c>
    </row>
    <row r="6" spans="2:5" x14ac:dyDescent="0.2">
      <c r="B6" s="78" t="s">
        <v>77</v>
      </c>
      <c r="C6" s="80">
        <v>88379.74</v>
      </c>
      <c r="D6" s="80">
        <v>66675</v>
      </c>
      <c r="E6" s="80">
        <f t="shared" si="0"/>
        <v>-21704.740000000005</v>
      </c>
    </row>
    <row r="7" spans="2:5" x14ac:dyDescent="0.2">
      <c r="B7" s="78" t="s">
        <v>134</v>
      </c>
      <c r="C7" s="80">
        <v>739088.34</v>
      </c>
      <c r="D7" s="80">
        <v>465000</v>
      </c>
      <c r="E7" s="80">
        <f t="shared" si="0"/>
        <v>-274088.33999999997</v>
      </c>
    </row>
    <row r="8" spans="2:5" x14ac:dyDescent="0.2">
      <c r="B8" s="78" t="s">
        <v>137</v>
      </c>
      <c r="C8" s="80">
        <v>16641.23</v>
      </c>
      <c r="D8" s="80">
        <v>15000</v>
      </c>
      <c r="E8" s="80">
        <f t="shared" si="0"/>
        <v>-1641.2299999999996</v>
      </c>
    </row>
    <row r="9" spans="2:5" x14ac:dyDescent="0.2">
      <c r="B9" s="78" t="s">
        <v>170</v>
      </c>
      <c r="C9" s="80">
        <v>53910.7</v>
      </c>
      <c r="D9" s="80">
        <v>30000</v>
      </c>
      <c r="E9" s="80">
        <f t="shared" si="0"/>
        <v>-23910.699999999997</v>
      </c>
    </row>
    <row r="10" spans="2:5" x14ac:dyDescent="0.2">
      <c r="C10" s="80">
        <f>SUM(C4:C9)</f>
        <v>1141112.3</v>
      </c>
      <c r="D10" s="80">
        <f>SUM(D4:D9)</f>
        <v>745161.5</v>
      </c>
      <c r="E10" s="80">
        <f t="shared" si="0"/>
        <v>-395950.80000000005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tabSelected="1" zoomScaleNormal="100" workbookViewId="0">
      <pane ySplit="3" topLeftCell="A82" activePane="bottomLeft" state="frozen"/>
      <selection activeCell="A3" sqref="A3"/>
      <selection pane="bottomLeft" activeCell="Q89" sqref="Q89"/>
    </sheetView>
  </sheetViews>
  <sheetFormatPr defaultRowHeight="12" x14ac:dyDescent="0.2"/>
  <cols>
    <col min="1" max="1" width="7.7109375" style="88" customWidth="1"/>
    <col min="2" max="2" width="14.7109375" style="88" bestFit="1" customWidth="1"/>
    <col min="3" max="3" width="25.28515625" style="101" customWidth="1"/>
    <col min="4" max="4" width="9.140625" style="88" customWidth="1"/>
    <col min="5" max="5" width="13.85546875" style="88" bestFit="1" customWidth="1"/>
    <col min="6" max="6" width="8.42578125" style="88" customWidth="1"/>
    <col min="7" max="7" width="10.5703125" style="88" hidden="1" customWidth="1"/>
    <col min="8" max="8" width="12.42578125" style="88" customWidth="1"/>
    <col min="9" max="9" width="12" style="88" customWidth="1"/>
    <col min="10" max="10" width="11.42578125" style="88" customWidth="1"/>
    <col min="11" max="11" width="11.28515625" style="88" customWidth="1"/>
    <col min="12" max="12" width="11.5703125" style="88" customWidth="1"/>
    <col min="13" max="13" width="11.140625" style="88" customWidth="1"/>
    <col min="14" max="14" width="11.28515625" style="88" customWidth="1"/>
    <col min="15" max="15" width="11.140625" style="88" customWidth="1"/>
    <col min="16" max="17" width="12" style="88" customWidth="1"/>
    <col min="18" max="18" width="9.140625" style="88"/>
    <col min="19" max="19" width="9.85546875" style="88" bestFit="1" customWidth="1"/>
    <col min="20" max="16384" width="9.140625" style="88"/>
  </cols>
  <sheetData>
    <row r="1" spans="1:19" x14ac:dyDescent="0.2">
      <c r="A1" s="142" t="s">
        <v>944</v>
      </c>
      <c r="B1" s="143"/>
      <c r="C1" s="143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9" x14ac:dyDescent="0.2">
      <c r="A2" s="142"/>
      <c r="B2" s="142"/>
      <c r="C2" s="143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9" ht="26.25" customHeight="1" x14ac:dyDescent="0.2">
      <c r="A3" s="89" t="s">
        <v>937</v>
      </c>
      <c r="B3" s="89" t="s">
        <v>827</v>
      </c>
      <c r="C3" s="135" t="s">
        <v>828</v>
      </c>
      <c r="D3" s="136" t="s">
        <v>829</v>
      </c>
      <c r="E3" s="136" t="s">
        <v>831</v>
      </c>
      <c r="F3" s="136" t="s">
        <v>832</v>
      </c>
      <c r="G3" s="136" t="s">
        <v>833</v>
      </c>
      <c r="H3" s="136" t="s">
        <v>834</v>
      </c>
      <c r="I3" s="136" t="s">
        <v>931</v>
      </c>
      <c r="J3" s="136" t="s">
        <v>836</v>
      </c>
      <c r="K3" s="136" t="s">
        <v>837</v>
      </c>
      <c r="L3" s="136" t="s">
        <v>838</v>
      </c>
      <c r="M3" s="137" t="s">
        <v>839</v>
      </c>
      <c r="N3" s="137" t="s">
        <v>840</v>
      </c>
      <c r="O3" s="137" t="s">
        <v>841</v>
      </c>
      <c r="P3" s="137" t="s">
        <v>842</v>
      </c>
      <c r="Q3" s="144">
        <v>2021</v>
      </c>
    </row>
    <row r="4" spans="1:19" ht="26.25" customHeight="1" x14ac:dyDescent="0.2">
      <c r="A4" s="90"/>
      <c r="B4" s="90" t="s">
        <v>939</v>
      </c>
      <c r="C4" s="107"/>
      <c r="D4" s="81"/>
      <c r="E4" s="81"/>
      <c r="F4" s="81"/>
      <c r="G4" s="81"/>
      <c r="H4" s="91">
        <f t="shared" ref="H4:P4" si="0">+H6+H46+H79+H107+H101</f>
        <v>26477260.558399998</v>
      </c>
      <c r="I4" s="91">
        <f t="shared" si="0"/>
        <v>20635879.000000004</v>
      </c>
      <c r="J4" s="91">
        <f t="shared" si="0"/>
        <v>5841381.5584000004</v>
      </c>
      <c r="K4" s="91">
        <f t="shared" si="0"/>
        <v>918232.50999999989</v>
      </c>
      <c r="L4" s="91">
        <f t="shared" si="0"/>
        <v>2526949.92</v>
      </c>
      <c r="M4" s="91">
        <f t="shared" si="0"/>
        <v>5397205.8600000003</v>
      </c>
      <c r="N4" s="91">
        <f t="shared" si="0"/>
        <v>4426130.0583999995</v>
      </c>
      <c r="O4" s="91">
        <f t="shared" si="0"/>
        <v>4862234.38</v>
      </c>
      <c r="P4" s="91">
        <f t="shared" si="0"/>
        <v>5758223.7799999993</v>
      </c>
      <c r="Q4" s="91">
        <f>+Q6+Q46+Q79+Q107+Q101</f>
        <v>2588284.0499999998</v>
      </c>
      <c r="S4" s="116"/>
    </row>
    <row r="5" spans="1:19" ht="26.25" customHeight="1" x14ac:dyDescent="0.2">
      <c r="A5" s="81"/>
      <c r="B5" s="81" t="s">
        <v>938</v>
      </c>
      <c r="C5" s="107"/>
      <c r="D5" s="81"/>
      <c r="E5" s="81"/>
      <c r="F5" s="81"/>
      <c r="G5" s="81"/>
      <c r="H5" s="91">
        <f t="shared" ref="H5:P5" si="1">+H6+H46+H79+H107</f>
        <v>23982460.558399998</v>
      </c>
      <c r="I5" s="91">
        <f t="shared" si="1"/>
        <v>18141079.000000004</v>
      </c>
      <c r="J5" s="91">
        <f t="shared" si="1"/>
        <v>5841381.5584000004</v>
      </c>
      <c r="K5" s="91">
        <f t="shared" si="1"/>
        <v>918232.50999999989</v>
      </c>
      <c r="L5" s="91">
        <f t="shared" si="1"/>
        <v>2526949.92</v>
      </c>
      <c r="M5" s="91">
        <f t="shared" si="1"/>
        <v>4095205.8600000003</v>
      </c>
      <c r="N5" s="91">
        <f t="shared" si="1"/>
        <v>3870130.0584</v>
      </c>
      <c r="O5" s="91">
        <f t="shared" si="1"/>
        <v>4862234.38</v>
      </c>
      <c r="P5" s="91">
        <f t="shared" si="1"/>
        <v>5381423.7799999993</v>
      </c>
      <c r="Q5" s="91">
        <f>+Q6+Q46+Q79+Q107</f>
        <v>2328284.0499999998</v>
      </c>
    </row>
    <row r="6" spans="1:19" ht="26.25" customHeight="1" x14ac:dyDescent="0.2">
      <c r="A6" s="102"/>
      <c r="B6" s="102" t="s">
        <v>0</v>
      </c>
      <c r="C6" s="108" t="s">
        <v>1</v>
      </c>
      <c r="D6" s="102" t="s">
        <v>2</v>
      </c>
      <c r="E6" s="102"/>
      <c r="F6" s="102"/>
      <c r="G6" s="102"/>
      <c r="H6" s="103">
        <f>+H7+H43</f>
        <v>6493315.9383999994</v>
      </c>
      <c r="I6" s="103">
        <f t="shared" ref="I6:P6" si="2">+I7+I43</f>
        <v>4869986.88</v>
      </c>
      <c r="J6" s="103">
        <f t="shared" si="2"/>
        <v>1623329.0584000004</v>
      </c>
      <c r="K6" s="103">
        <f t="shared" si="2"/>
        <v>326928.87999999995</v>
      </c>
      <c r="L6" s="103">
        <f t="shared" si="2"/>
        <v>626244.64</v>
      </c>
      <c r="M6" s="103">
        <f t="shared" si="2"/>
        <v>1612919.6900000002</v>
      </c>
      <c r="N6" s="103">
        <f t="shared" si="2"/>
        <v>830218.71840000001</v>
      </c>
      <c r="O6" s="103">
        <f t="shared" si="2"/>
        <v>1208265.45</v>
      </c>
      <c r="P6" s="103">
        <f t="shared" si="2"/>
        <v>1614596.5599999998</v>
      </c>
      <c r="Q6" s="103">
        <f>+Q7+Q43</f>
        <v>274142</v>
      </c>
      <c r="S6" s="116"/>
    </row>
    <row r="7" spans="1:19" ht="26.25" customHeight="1" x14ac:dyDescent="0.2">
      <c r="A7" s="81"/>
      <c r="B7" s="81" t="s">
        <v>3</v>
      </c>
      <c r="C7" s="107" t="s">
        <v>4</v>
      </c>
      <c r="D7" s="81" t="s">
        <v>5</v>
      </c>
      <c r="E7" s="81"/>
      <c r="F7" s="81"/>
      <c r="G7" s="81">
        <v>75</v>
      </c>
      <c r="H7" s="91">
        <f>+H8+H25+H27+H31+H37+H40</f>
        <v>6483315.9383999994</v>
      </c>
      <c r="I7" s="91">
        <f>+I8+I25+I27+I31+I37+I40</f>
        <v>4862486.88</v>
      </c>
      <c r="J7" s="91">
        <f t="shared" ref="J7:P7" si="3">+J8+J25+J27+J31+J37+J40</f>
        <v>1620829.0584000004</v>
      </c>
      <c r="K7" s="91">
        <f t="shared" si="3"/>
        <v>326928.87999999995</v>
      </c>
      <c r="L7" s="91">
        <f t="shared" si="3"/>
        <v>626244.64</v>
      </c>
      <c r="M7" s="91">
        <f t="shared" si="3"/>
        <v>1612919.6900000002</v>
      </c>
      <c r="N7" s="91">
        <f t="shared" si="3"/>
        <v>830218.71840000001</v>
      </c>
      <c r="O7" s="91">
        <f t="shared" si="3"/>
        <v>1203265.45</v>
      </c>
      <c r="P7" s="91">
        <f t="shared" si="3"/>
        <v>1609596.5599999998</v>
      </c>
      <c r="Q7" s="91">
        <f>+Q8+Q25+Q27+Q31+Q37+Q40</f>
        <v>274142</v>
      </c>
    </row>
    <row r="8" spans="1:19" ht="26.25" customHeight="1" x14ac:dyDescent="0.2">
      <c r="A8" s="82"/>
      <c r="B8" s="82" t="s">
        <v>6</v>
      </c>
      <c r="C8" s="109" t="s">
        <v>7</v>
      </c>
      <c r="D8" s="82" t="s">
        <v>8</v>
      </c>
      <c r="E8" s="82"/>
      <c r="F8" s="82"/>
      <c r="G8" s="82">
        <v>75</v>
      </c>
      <c r="H8" s="92">
        <f>SUM(H9:H24)</f>
        <v>4346296.6065999996</v>
      </c>
      <c r="I8" s="92">
        <f t="shared" ref="I8:Q8" si="4">SUM(I9:I24)</f>
        <v>3259722.4200000004</v>
      </c>
      <c r="J8" s="92">
        <f t="shared" si="4"/>
        <v>1086574.1866000001</v>
      </c>
      <c r="K8" s="92">
        <f t="shared" si="4"/>
        <v>278655.07999999996</v>
      </c>
      <c r="L8" s="92">
        <f t="shared" si="4"/>
        <v>467786.56</v>
      </c>
      <c r="M8" s="92">
        <f t="shared" si="4"/>
        <v>813485.25000000012</v>
      </c>
      <c r="N8" s="92">
        <f t="shared" si="4"/>
        <v>614458.82660000003</v>
      </c>
      <c r="O8" s="92">
        <f t="shared" si="4"/>
        <v>916765.45</v>
      </c>
      <c r="P8" s="92">
        <f t="shared" si="4"/>
        <v>981003.43999999983</v>
      </c>
      <c r="Q8" s="92">
        <f t="shared" si="4"/>
        <v>274142</v>
      </c>
    </row>
    <row r="9" spans="1:19" s="99" customFormat="1" ht="26.25" customHeight="1" x14ac:dyDescent="0.2">
      <c r="A9" s="117">
        <v>1</v>
      </c>
      <c r="B9" s="117" t="s">
        <v>9</v>
      </c>
      <c r="C9" s="118" t="s">
        <v>10</v>
      </c>
      <c r="D9" s="117" t="s">
        <v>11</v>
      </c>
      <c r="E9" s="117" t="s">
        <v>854</v>
      </c>
      <c r="F9" s="117" t="s">
        <v>908</v>
      </c>
      <c r="G9" s="117">
        <v>75</v>
      </c>
      <c r="H9" s="119">
        <f>+K9+L9+M9+N9+O9+P9+Q9</f>
        <v>680000</v>
      </c>
      <c r="I9" s="119">
        <v>510000</v>
      </c>
      <c r="J9" s="119">
        <f>+H9-I9</f>
        <v>170000</v>
      </c>
      <c r="K9" s="119">
        <v>66983.58</v>
      </c>
      <c r="L9" s="119">
        <v>16404.349999999999</v>
      </c>
      <c r="M9" s="120">
        <v>224399.48</v>
      </c>
      <c r="N9" s="120">
        <v>28937.87</v>
      </c>
      <c r="O9" s="120">
        <v>180000</v>
      </c>
      <c r="P9" s="120">
        <v>163274.71999999991</v>
      </c>
      <c r="Q9" s="120">
        <v>0</v>
      </c>
    </row>
    <row r="10" spans="1:19" s="123" customFormat="1" ht="36" customHeight="1" x14ac:dyDescent="0.2">
      <c r="A10" s="117">
        <v>2</v>
      </c>
      <c r="B10" s="117" t="s">
        <v>16</v>
      </c>
      <c r="C10" s="118" t="s">
        <v>17</v>
      </c>
      <c r="D10" s="117" t="s">
        <v>11</v>
      </c>
      <c r="E10" s="117" t="s">
        <v>854</v>
      </c>
      <c r="F10" s="121" t="s">
        <v>917</v>
      </c>
      <c r="G10" s="121">
        <v>75</v>
      </c>
      <c r="H10" s="122">
        <f t="shared" ref="H10:H23" si="5">+K10+L10+M10+N10+O10+P10+Q10</f>
        <v>340624.59160000004</v>
      </c>
      <c r="I10" s="119">
        <v>255468.44</v>
      </c>
      <c r="J10" s="122">
        <f t="shared" ref="J10:J15" si="6">+H10-I10</f>
        <v>85156.151600000041</v>
      </c>
      <c r="K10" s="122">
        <v>30317.7</v>
      </c>
      <c r="L10" s="122">
        <v>35191.019999999997</v>
      </c>
      <c r="M10" s="120">
        <v>45491.1</v>
      </c>
      <c r="N10" s="120">
        <f>65069.88*1.07</f>
        <v>69624.771600000007</v>
      </c>
      <c r="O10" s="120">
        <v>90000</v>
      </c>
      <c r="P10" s="120">
        <v>70000</v>
      </c>
      <c r="Q10" s="120">
        <v>0</v>
      </c>
    </row>
    <row r="11" spans="1:19" s="123" customFormat="1" ht="24" x14ac:dyDescent="0.2">
      <c r="A11" s="117" t="s">
        <v>83</v>
      </c>
      <c r="B11" s="117" t="s">
        <v>21</v>
      </c>
      <c r="C11" s="118" t="s">
        <v>22</v>
      </c>
      <c r="D11" s="117" t="s">
        <v>11</v>
      </c>
      <c r="E11" s="117" t="s">
        <v>902</v>
      </c>
      <c r="F11" s="121" t="s">
        <v>917</v>
      </c>
      <c r="G11" s="121">
        <v>75</v>
      </c>
      <c r="H11" s="122">
        <f t="shared" si="5"/>
        <v>445336.52</v>
      </c>
      <c r="I11" s="119">
        <v>334002.39</v>
      </c>
      <c r="J11" s="122">
        <f t="shared" si="6"/>
        <v>111334.13</v>
      </c>
      <c r="K11" s="122">
        <v>48948.9</v>
      </c>
      <c r="L11" s="122">
        <v>236513.56</v>
      </c>
      <c r="M11" s="120">
        <f>175000-15125.94</f>
        <v>159874.06</v>
      </c>
      <c r="N11" s="120">
        <v>0</v>
      </c>
      <c r="O11" s="120">
        <v>0</v>
      </c>
      <c r="P11" s="120">
        <v>0</v>
      </c>
      <c r="Q11" s="120">
        <v>0</v>
      </c>
    </row>
    <row r="12" spans="1:19" s="123" customFormat="1" x14ac:dyDescent="0.2">
      <c r="A12" s="117">
        <v>3</v>
      </c>
      <c r="B12" s="117" t="s">
        <v>26</v>
      </c>
      <c r="C12" s="118" t="s">
        <v>27</v>
      </c>
      <c r="D12" s="117" t="s">
        <v>11</v>
      </c>
      <c r="E12" s="117" t="s">
        <v>854</v>
      </c>
      <c r="F12" s="121" t="s">
        <v>917</v>
      </c>
      <c r="G12" s="121">
        <v>75</v>
      </c>
      <c r="H12" s="122">
        <f t="shared" si="5"/>
        <v>235000.00000000003</v>
      </c>
      <c r="I12" s="119">
        <v>176250.00000000003</v>
      </c>
      <c r="J12" s="122">
        <f t="shared" si="6"/>
        <v>58750</v>
      </c>
      <c r="K12" s="122">
        <v>6721.22</v>
      </c>
      <c r="L12" s="122">
        <v>43513.57</v>
      </c>
      <c r="M12" s="120">
        <v>49952.31</v>
      </c>
      <c r="N12" s="120">
        <v>42572.05</v>
      </c>
      <c r="O12" s="120">
        <v>45000</v>
      </c>
      <c r="P12" s="120">
        <v>47240.85</v>
      </c>
      <c r="Q12" s="120">
        <v>0</v>
      </c>
    </row>
    <row r="13" spans="1:19" s="123" customFormat="1" ht="26.25" customHeight="1" x14ac:dyDescent="0.2">
      <c r="A13" s="117">
        <v>4</v>
      </c>
      <c r="B13" s="117" t="s">
        <v>30</v>
      </c>
      <c r="C13" s="118" t="s">
        <v>31</v>
      </c>
      <c r="D13" s="117" t="s">
        <v>11</v>
      </c>
      <c r="E13" s="117" t="s">
        <v>885</v>
      </c>
      <c r="F13" s="121" t="s">
        <v>908</v>
      </c>
      <c r="G13" s="121">
        <v>75</v>
      </c>
      <c r="H13" s="122">
        <f t="shared" si="5"/>
        <v>161505.01</v>
      </c>
      <c r="I13" s="119">
        <v>121128.75</v>
      </c>
      <c r="J13" s="122">
        <f t="shared" si="6"/>
        <v>40376.260000000009</v>
      </c>
      <c r="K13" s="122">
        <v>46645.62</v>
      </c>
      <c r="L13" s="122">
        <v>0</v>
      </c>
      <c r="M13" s="120">
        <f>108839.78-6271.2</f>
        <v>102568.58</v>
      </c>
      <c r="N13" s="120">
        <v>12290.81</v>
      </c>
      <c r="O13" s="120">
        <v>0</v>
      </c>
      <c r="P13" s="120">
        <v>0</v>
      </c>
      <c r="Q13" s="120">
        <v>0</v>
      </c>
    </row>
    <row r="14" spans="1:19" s="123" customFormat="1" ht="24" x14ac:dyDescent="0.2">
      <c r="A14" s="117" t="s">
        <v>83</v>
      </c>
      <c r="B14" s="117" t="s">
        <v>34</v>
      </c>
      <c r="C14" s="118" t="s">
        <v>35</v>
      </c>
      <c r="D14" s="117" t="s">
        <v>11</v>
      </c>
      <c r="E14" s="117" t="s">
        <v>885</v>
      </c>
      <c r="F14" s="121" t="s">
        <v>917</v>
      </c>
      <c r="G14" s="121">
        <v>75</v>
      </c>
      <c r="H14" s="122">
        <f t="shared" si="5"/>
        <v>54223.91</v>
      </c>
      <c r="I14" s="119">
        <v>40667.93</v>
      </c>
      <c r="J14" s="122">
        <f t="shared" si="6"/>
        <v>13555.980000000003</v>
      </c>
      <c r="K14" s="122">
        <v>4721.5600000000004</v>
      </c>
      <c r="L14" s="122">
        <v>20278.439999999999</v>
      </c>
      <c r="M14" s="120">
        <f>20000+9223.91</f>
        <v>29223.91</v>
      </c>
      <c r="N14" s="120">
        <v>0</v>
      </c>
      <c r="O14" s="120">
        <v>0</v>
      </c>
      <c r="P14" s="120">
        <v>0</v>
      </c>
      <c r="Q14" s="120">
        <v>0</v>
      </c>
    </row>
    <row r="15" spans="1:19" s="123" customFormat="1" ht="26.25" customHeight="1" x14ac:dyDescent="0.2">
      <c r="A15" s="120" t="s">
        <v>83</v>
      </c>
      <c r="B15" s="120" t="s">
        <v>39</v>
      </c>
      <c r="C15" s="120" t="s">
        <v>40</v>
      </c>
      <c r="D15" s="120" t="s">
        <v>11</v>
      </c>
      <c r="E15" s="120" t="s">
        <v>885</v>
      </c>
      <c r="F15" s="120" t="s">
        <v>908</v>
      </c>
      <c r="G15" s="120">
        <v>75</v>
      </c>
      <c r="H15" s="120">
        <f t="shared" si="5"/>
        <v>52389.25</v>
      </c>
      <c r="I15" s="120">
        <v>39291.93</v>
      </c>
      <c r="J15" s="120">
        <f t="shared" si="6"/>
        <v>13097.32</v>
      </c>
      <c r="K15" s="120">
        <v>0</v>
      </c>
      <c r="L15" s="120">
        <v>16715.62</v>
      </c>
      <c r="M15" s="120">
        <v>35673.629999999997</v>
      </c>
      <c r="N15" s="120">
        <v>0</v>
      </c>
      <c r="O15" s="120">
        <v>0</v>
      </c>
      <c r="P15" s="120">
        <v>0</v>
      </c>
      <c r="Q15" s="120">
        <v>0</v>
      </c>
    </row>
    <row r="16" spans="1:19" s="123" customFormat="1" ht="24.75" customHeight="1" x14ac:dyDescent="0.2">
      <c r="A16" s="117" t="s">
        <v>83</v>
      </c>
      <c r="B16" s="117" t="s">
        <v>42</v>
      </c>
      <c r="C16" s="118" t="s">
        <v>43</v>
      </c>
      <c r="D16" s="117" t="s">
        <v>11</v>
      </c>
      <c r="E16" s="117" t="s">
        <v>885</v>
      </c>
      <c r="F16" s="121" t="s">
        <v>917</v>
      </c>
      <c r="G16" s="121">
        <v>75</v>
      </c>
      <c r="H16" s="122">
        <f t="shared" si="5"/>
        <v>188868.38</v>
      </c>
      <c r="I16" s="119">
        <v>141651.28</v>
      </c>
      <c r="J16" s="122">
        <f>+H16-I16</f>
        <v>47217.100000000006</v>
      </c>
      <c r="K16" s="122">
        <v>24316.5</v>
      </c>
      <c r="L16" s="122">
        <v>49170</v>
      </c>
      <c r="M16" s="120">
        <f>50000+65381.88</f>
        <v>115381.88</v>
      </c>
      <c r="N16" s="120">
        <v>0</v>
      </c>
      <c r="O16" s="120">
        <v>0</v>
      </c>
      <c r="P16" s="120">
        <v>0</v>
      </c>
      <c r="Q16" s="120">
        <v>0</v>
      </c>
    </row>
    <row r="17" spans="1:17" s="99" customFormat="1" ht="26.25" customHeight="1" x14ac:dyDescent="0.2">
      <c r="A17" s="117" t="s">
        <v>83</v>
      </c>
      <c r="B17" s="117" t="s">
        <v>886</v>
      </c>
      <c r="C17" s="118" t="s">
        <v>888</v>
      </c>
      <c r="D17" s="117" t="s">
        <v>11</v>
      </c>
      <c r="E17" s="117" t="s">
        <v>885</v>
      </c>
      <c r="F17" s="121" t="s">
        <v>917</v>
      </c>
      <c r="G17" s="121">
        <v>75</v>
      </c>
      <c r="H17" s="122">
        <f t="shared" si="5"/>
        <v>150000</v>
      </c>
      <c r="I17" s="119">
        <v>112500</v>
      </c>
      <c r="J17" s="122">
        <f>+H17-I17</f>
        <v>37500</v>
      </c>
      <c r="K17" s="122">
        <v>50000</v>
      </c>
      <c r="L17" s="122">
        <v>50000</v>
      </c>
      <c r="M17" s="120">
        <v>50000</v>
      </c>
      <c r="N17" s="120">
        <v>0</v>
      </c>
      <c r="O17" s="120">
        <v>0</v>
      </c>
      <c r="P17" s="120">
        <v>0</v>
      </c>
      <c r="Q17" s="120">
        <v>0</v>
      </c>
    </row>
    <row r="18" spans="1:17" s="99" customFormat="1" ht="26.25" customHeight="1" x14ac:dyDescent="0.2">
      <c r="A18" s="117" t="s">
        <v>83</v>
      </c>
      <c r="B18" s="117" t="s">
        <v>887</v>
      </c>
      <c r="C18" s="118" t="s">
        <v>889</v>
      </c>
      <c r="D18" s="117" t="s">
        <v>11</v>
      </c>
      <c r="E18" s="117" t="s">
        <v>885</v>
      </c>
      <c r="F18" s="121" t="s">
        <v>917</v>
      </c>
      <c r="G18" s="121">
        <v>75</v>
      </c>
      <c r="H18" s="122">
        <f t="shared" si="5"/>
        <v>920.3</v>
      </c>
      <c r="I18" s="119">
        <v>690.22</v>
      </c>
      <c r="J18" s="122">
        <f>+H18-I18</f>
        <v>230.07999999999993</v>
      </c>
      <c r="K18" s="122">
        <v>0</v>
      </c>
      <c r="L18" s="122">
        <v>0</v>
      </c>
      <c r="M18" s="120">
        <v>920.3</v>
      </c>
      <c r="N18" s="120">
        <v>0</v>
      </c>
      <c r="O18" s="120">
        <v>0</v>
      </c>
      <c r="P18" s="120">
        <v>0</v>
      </c>
      <c r="Q18" s="120">
        <v>0</v>
      </c>
    </row>
    <row r="19" spans="1:17" s="99" customFormat="1" ht="26.25" customHeight="1" x14ac:dyDescent="0.2">
      <c r="A19" s="121">
        <v>5</v>
      </c>
      <c r="B19" s="121" t="s">
        <v>897</v>
      </c>
      <c r="C19" s="124" t="s">
        <v>22</v>
      </c>
      <c r="D19" s="121" t="s">
        <v>11</v>
      </c>
      <c r="E19" s="121" t="s">
        <v>854</v>
      </c>
      <c r="F19" s="121" t="s">
        <v>917</v>
      </c>
      <c r="G19" s="121">
        <v>75</v>
      </c>
      <c r="H19" s="122">
        <f t="shared" si="5"/>
        <v>913005.53500000003</v>
      </c>
      <c r="I19" s="119">
        <v>684754.15</v>
      </c>
      <c r="J19" s="122">
        <f t="shared" ref="J19:J24" si="7">H19-I19</f>
        <v>228251.38500000001</v>
      </c>
      <c r="K19" s="122">
        <v>0</v>
      </c>
      <c r="L19" s="122">
        <v>0</v>
      </c>
      <c r="M19" s="120">
        <v>0</v>
      </c>
      <c r="N19" s="120">
        <f>170900.5*1.07</f>
        <v>182863.535</v>
      </c>
      <c r="O19" s="120">
        <v>200000</v>
      </c>
      <c r="P19" s="120">
        <v>306000</v>
      </c>
      <c r="Q19" s="120">
        <v>224142</v>
      </c>
    </row>
    <row r="20" spans="1:17" s="123" customFormat="1" ht="26.25" customHeight="1" x14ac:dyDescent="0.2">
      <c r="A20" s="121">
        <v>6</v>
      </c>
      <c r="B20" s="125" t="s">
        <v>914</v>
      </c>
      <c r="C20" s="124" t="s">
        <v>31</v>
      </c>
      <c r="D20" s="125" t="s">
        <v>11</v>
      </c>
      <c r="E20" s="125" t="s">
        <v>907</v>
      </c>
      <c r="F20" s="125" t="s">
        <v>908</v>
      </c>
      <c r="G20" s="121">
        <v>75</v>
      </c>
      <c r="H20" s="126">
        <f t="shared" si="5"/>
        <v>244514.6</v>
      </c>
      <c r="I20" s="119">
        <v>183385.95</v>
      </c>
      <c r="J20" s="126">
        <f t="shared" si="7"/>
        <v>61128.649999999994</v>
      </c>
      <c r="K20" s="126">
        <v>0</v>
      </c>
      <c r="L20" s="126">
        <v>0</v>
      </c>
      <c r="M20" s="126">
        <v>0</v>
      </c>
      <c r="N20" s="126">
        <v>72351.649999999994</v>
      </c>
      <c r="O20" s="126">
        <v>87648.35</v>
      </c>
      <c r="P20" s="126">
        <v>84514.6</v>
      </c>
      <c r="Q20" s="126">
        <v>0</v>
      </c>
    </row>
    <row r="21" spans="1:17" s="123" customFormat="1" ht="26.25" customHeight="1" x14ac:dyDescent="0.2">
      <c r="A21" s="121">
        <v>7</v>
      </c>
      <c r="B21" s="125" t="s">
        <v>915</v>
      </c>
      <c r="C21" s="124" t="s">
        <v>909</v>
      </c>
      <c r="D21" s="125" t="s">
        <v>11</v>
      </c>
      <c r="E21" s="125" t="s">
        <v>907</v>
      </c>
      <c r="F21" s="121" t="s">
        <v>917</v>
      </c>
      <c r="G21" s="121">
        <v>75</v>
      </c>
      <c r="H21" s="126">
        <f t="shared" si="5"/>
        <v>452035.24</v>
      </c>
      <c r="I21" s="119">
        <v>339026.43</v>
      </c>
      <c r="J21" s="126">
        <f t="shared" si="7"/>
        <v>113008.81</v>
      </c>
      <c r="K21" s="126">
        <v>0</v>
      </c>
      <c r="L21" s="126">
        <v>0</v>
      </c>
      <c r="M21" s="126">
        <v>0</v>
      </c>
      <c r="N21" s="126">
        <v>152035.24</v>
      </c>
      <c r="O21" s="126">
        <v>150000</v>
      </c>
      <c r="P21" s="126">
        <v>150000</v>
      </c>
      <c r="Q21" s="126">
        <v>0</v>
      </c>
    </row>
    <row r="22" spans="1:17" s="123" customFormat="1" ht="26.25" customHeight="1" x14ac:dyDescent="0.2">
      <c r="A22" s="121">
        <v>8</v>
      </c>
      <c r="B22" s="125" t="s">
        <v>916</v>
      </c>
      <c r="C22" s="124" t="s">
        <v>40</v>
      </c>
      <c r="D22" s="125" t="s">
        <v>11</v>
      </c>
      <c r="E22" s="125" t="s">
        <v>907</v>
      </c>
      <c r="F22" s="121" t="s">
        <v>908</v>
      </c>
      <c r="G22" s="140">
        <v>75</v>
      </c>
      <c r="H22" s="126">
        <f t="shared" si="5"/>
        <v>239973.27000000002</v>
      </c>
      <c r="I22" s="119">
        <v>179979.95</v>
      </c>
      <c r="J22" s="126">
        <f t="shared" si="7"/>
        <v>59993.320000000007</v>
      </c>
      <c r="K22" s="126">
        <v>0</v>
      </c>
      <c r="L22" s="126">
        <v>0</v>
      </c>
      <c r="M22" s="126">
        <v>0</v>
      </c>
      <c r="N22" s="126">
        <v>53782.9</v>
      </c>
      <c r="O22" s="126">
        <v>106217.1</v>
      </c>
      <c r="P22" s="126">
        <v>79973.27</v>
      </c>
      <c r="Q22" s="126">
        <v>0</v>
      </c>
    </row>
    <row r="23" spans="1:17" s="123" customFormat="1" ht="26.25" customHeight="1" x14ac:dyDescent="0.2">
      <c r="A23" s="121">
        <v>9</v>
      </c>
      <c r="B23" s="125" t="s">
        <v>934</v>
      </c>
      <c r="C23" s="124" t="s">
        <v>935</v>
      </c>
      <c r="D23" s="125" t="s">
        <v>11</v>
      </c>
      <c r="E23" s="125" t="s">
        <v>854</v>
      </c>
      <c r="F23" s="121" t="s">
        <v>908</v>
      </c>
      <c r="G23" s="140">
        <v>75</v>
      </c>
      <c r="H23" s="126">
        <f t="shared" si="5"/>
        <v>57900</v>
      </c>
      <c r="I23" s="119">
        <v>43425</v>
      </c>
      <c r="J23" s="126">
        <f t="shared" si="7"/>
        <v>14475</v>
      </c>
      <c r="K23" s="126">
        <v>0</v>
      </c>
      <c r="L23" s="126">
        <v>0</v>
      </c>
      <c r="M23" s="126">
        <v>0</v>
      </c>
      <c r="N23" s="126">
        <v>0</v>
      </c>
      <c r="O23" s="126">
        <v>57900</v>
      </c>
      <c r="P23" s="126">
        <v>0</v>
      </c>
      <c r="Q23" s="126">
        <v>0</v>
      </c>
    </row>
    <row r="24" spans="1:17" s="123" customFormat="1" ht="26.25" customHeight="1" x14ac:dyDescent="0.2">
      <c r="A24" s="121">
        <v>10</v>
      </c>
      <c r="B24" s="125" t="s">
        <v>942</v>
      </c>
      <c r="C24" s="124" t="s">
        <v>943</v>
      </c>
      <c r="D24" s="125" t="s">
        <v>11</v>
      </c>
      <c r="E24" s="125" t="s">
        <v>907</v>
      </c>
      <c r="F24" s="121" t="s">
        <v>908</v>
      </c>
      <c r="G24" s="140">
        <v>75</v>
      </c>
      <c r="H24" s="126">
        <f>+K24+L24+M24+N24+O24+P24+Q24</f>
        <v>130000</v>
      </c>
      <c r="I24" s="119">
        <v>97500</v>
      </c>
      <c r="J24" s="126">
        <f t="shared" si="7"/>
        <v>32500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80000</v>
      </c>
      <c r="Q24" s="126">
        <v>50000</v>
      </c>
    </row>
    <row r="25" spans="1:17" s="93" customFormat="1" ht="26.25" customHeight="1" x14ac:dyDescent="0.2">
      <c r="A25" s="82"/>
      <c r="B25" s="82" t="s">
        <v>45</v>
      </c>
      <c r="C25" s="109" t="s">
        <v>46</v>
      </c>
      <c r="D25" s="82" t="s">
        <v>8</v>
      </c>
      <c r="E25" s="82"/>
      <c r="F25" s="82"/>
      <c r="G25" s="82">
        <v>75</v>
      </c>
      <c r="H25" s="92">
        <f>+H26</f>
        <v>25966.37</v>
      </c>
      <c r="I25" s="92">
        <f t="shared" ref="I25:Q25" si="8">+I26</f>
        <v>19474.77</v>
      </c>
      <c r="J25" s="92">
        <f t="shared" si="8"/>
        <v>6491.5999999999985</v>
      </c>
      <c r="K25" s="92">
        <f t="shared" si="8"/>
        <v>0</v>
      </c>
      <c r="L25" s="92">
        <f t="shared" si="8"/>
        <v>5384.29</v>
      </c>
      <c r="M25" s="92">
        <f t="shared" si="8"/>
        <v>0</v>
      </c>
      <c r="N25" s="92">
        <f t="shared" si="8"/>
        <v>582.08000000000004</v>
      </c>
      <c r="O25" s="92">
        <f t="shared" si="8"/>
        <v>10000</v>
      </c>
      <c r="P25" s="92">
        <f t="shared" si="8"/>
        <v>10000</v>
      </c>
      <c r="Q25" s="92">
        <f t="shared" si="8"/>
        <v>0</v>
      </c>
    </row>
    <row r="26" spans="1:17" s="99" customFormat="1" ht="26.25" customHeight="1" x14ac:dyDescent="0.2">
      <c r="A26" s="117">
        <v>11</v>
      </c>
      <c r="B26" s="117" t="s">
        <v>47</v>
      </c>
      <c r="C26" s="118" t="s">
        <v>48</v>
      </c>
      <c r="D26" s="117" t="s">
        <v>11</v>
      </c>
      <c r="E26" s="117" t="s">
        <v>854</v>
      </c>
      <c r="F26" s="117" t="s">
        <v>917</v>
      </c>
      <c r="G26" s="117">
        <v>75</v>
      </c>
      <c r="H26" s="126">
        <f>+K26+L26+M26+N26+O26+P26+Q26</f>
        <v>25966.37</v>
      </c>
      <c r="I26" s="119">
        <v>19474.77</v>
      </c>
      <c r="J26" s="119">
        <f>+H26-I26</f>
        <v>6491.5999999999985</v>
      </c>
      <c r="K26" s="119"/>
      <c r="L26" s="119">
        <v>5384.29</v>
      </c>
      <c r="M26" s="127">
        <v>0</v>
      </c>
      <c r="N26" s="127">
        <v>582.08000000000004</v>
      </c>
      <c r="O26" s="127">
        <v>10000</v>
      </c>
      <c r="P26" s="127">
        <v>10000</v>
      </c>
      <c r="Q26" s="127">
        <v>0</v>
      </c>
    </row>
    <row r="27" spans="1:17" s="93" customFormat="1" ht="26.25" customHeight="1" x14ac:dyDescent="0.2">
      <c r="A27" s="82"/>
      <c r="B27" s="82" t="s">
        <v>53</v>
      </c>
      <c r="C27" s="109" t="s">
        <v>54</v>
      </c>
      <c r="D27" s="82" t="s">
        <v>8</v>
      </c>
      <c r="E27" s="82"/>
      <c r="F27" s="82"/>
      <c r="G27" s="82">
        <v>75</v>
      </c>
      <c r="H27" s="92">
        <f>SUM(H28:H30)</f>
        <v>1098630.45</v>
      </c>
      <c r="I27" s="92">
        <f t="shared" ref="I27:P27" si="9">SUM(I28:I30)</f>
        <v>823972.83</v>
      </c>
      <c r="J27" s="92">
        <f t="shared" si="9"/>
        <v>274657.62</v>
      </c>
      <c r="K27" s="92">
        <f t="shared" si="9"/>
        <v>15700</v>
      </c>
      <c r="L27" s="92">
        <f t="shared" si="9"/>
        <v>50000</v>
      </c>
      <c r="M27" s="92">
        <f t="shared" si="9"/>
        <v>637930.44999999995</v>
      </c>
      <c r="N27" s="92">
        <f t="shared" si="9"/>
        <v>10582.64</v>
      </c>
      <c r="O27" s="92">
        <f t="shared" si="9"/>
        <v>20000</v>
      </c>
      <c r="P27" s="92">
        <f t="shared" si="9"/>
        <v>364417.36</v>
      </c>
      <c r="Q27" s="92">
        <f>SUM(Q28:Q30)</f>
        <v>0</v>
      </c>
    </row>
    <row r="28" spans="1:17" s="99" customFormat="1" ht="26.25" customHeight="1" x14ac:dyDescent="0.2">
      <c r="A28" s="117" t="s">
        <v>83</v>
      </c>
      <c r="B28" s="117" t="s">
        <v>55</v>
      </c>
      <c r="C28" s="118" t="s">
        <v>56</v>
      </c>
      <c r="D28" s="117" t="s">
        <v>11</v>
      </c>
      <c r="E28" s="117" t="s">
        <v>885</v>
      </c>
      <c r="F28" s="117" t="s">
        <v>917</v>
      </c>
      <c r="G28" s="117">
        <v>75</v>
      </c>
      <c r="H28" s="119">
        <f>+K28+L28+M28+N28+O28+P28+Q28</f>
        <v>703630.45</v>
      </c>
      <c r="I28" s="119">
        <v>527722.82999999996</v>
      </c>
      <c r="J28" s="119">
        <f>+H28-I28</f>
        <v>175907.62</v>
      </c>
      <c r="K28" s="119">
        <v>15700</v>
      </c>
      <c r="L28" s="119">
        <v>50000</v>
      </c>
      <c r="M28" s="120">
        <f>900000-262069.55</f>
        <v>637930.44999999995</v>
      </c>
      <c r="N28" s="120">
        <v>0</v>
      </c>
      <c r="O28" s="120">
        <v>0</v>
      </c>
      <c r="P28" s="120">
        <v>0</v>
      </c>
      <c r="Q28" s="120">
        <v>0</v>
      </c>
    </row>
    <row r="29" spans="1:17" s="123" customFormat="1" ht="26.25" customHeight="1" x14ac:dyDescent="0.2">
      <c r="A29" s="121" t="s">
        <v>83</v>
      </c>
      <c r="B29" s="121" t="s">
        <v>59</v>
      </c>
      <c r="C29" s="124" t="s">
        <v>60</v>
      </c>
      <c r="D29" s="121" t="s">
        <v>11</v>
      </c>
      <c r="E29" s="121" t="s">
        <v>885</v>
      </c>
      <c r="F29" s="121" t="s">
        <v>917</v>
      </c>
      <c r="G29" s="121">
        <v>75</v>
      </c>
      <c r="H29" s="122">
        <f>+K29+L29+M29+N29+O29+P29+Q29</f>
        <v>0</v>
      </c>
      <c r="I29" s="119">
        <v>0</v>
      </c>
      <c r="J29" s="122">
        <f>+H29-I29</f>
        <v>0</v>
      </c>
      <c r="K29" s="122">
        <v>0</v>
      </c>
      <c r="L29" s="122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</row>
    <row r="30" spans="1:17" s="123" customFormat="1" ht="26.25" customHeight="1" x14ac:dyDescent="0.2">
      <c r="A30" s="121">
        <v>12</v>
      </c>
      <c r="B30" s="125" t="s">
        <v>918</v>
      </c>
      <c r="C30" s="124" t="s">
        <v>910</v>
      </c>
      <c r="D30" s="125" t="s">
        <v>11</v>
      </c>
      <c r="E30" s="125" t="s">
        <v>907</v>
      </c>
      <c r="F30" s="121" t="s">
        <v>917</v>
      </c>
      <c r="G30" s="121">
        <v>75</v>
      </c>
      <c r="H30" s="126">
        <f>+K30+L30+M30+N30+O30+P30+Q30</f>
        <v>395000</v>
      </c>
      <c r="I30" s="119">
        <v>296250</v>
      </c>
      <c r="J30" s="126">
        <f>H30-I30</f>
        <v>98750</v>
      </c>
      <c r="K30" s="122">
        <v>0</v>
      </c>
      <c r="L30" s="122">
        <v>0</v>
      </c>
      <c r="M30" s="120">
        <v>0</v>
      </c>
      <c r="N30" s="126">
        <v>10582.64</v>
      </c>
      <c r="O30" s="126">
        <v>20000</v>
      </c>
      <c r="P30" s="126">
        <v>364417.36</v>
      </c>
      <c r="Q30" s="126">
        <v>0</v>
      </c>
    </row>
    <row r="31" spans="1:17" s="93" customFormat="1" ht="36" x14ac:dyDescent="0.2">
      <c r="A31" s="84"/>
      <c r="B31" s="84" t="s">
        <v>66</v>
      </c>
      <c r="C31" s="111" t="s">
        <v>67</v>
      </c>
      <c r="D31" s="84" t="s">
        <v>8</v>
      </c>
      <c r="E31" s="84"/>
      <c r="F31" s="84"/>
      <c r="G31" s="84">
        <v>75</v>
      </c>
      <c r="H31" s="96">
        <f>SUM(H32:H36)</f>
        <v>539251.30180000002</v>
      </c>
      <c r="I31" s="96">
        <f t="shared" ref="I31:P31" si="10">SUM(I32:I36)</f>
        <v>404438.47</v>
      </c>
      <c r="J31" s="96">
        <f t="shared" si="10"/>
        <v>134812.83179999999</v>
      </c>
      <c r="K31" s="96">
        <f t="shared" si="10"/>
        <v>11203.8</v>
      </c>
      <c r="L31" s="96">
        <f t="shared" si="10"/>
        <v>58792.020000000004</v>
      </c>
      <c r="M31" s="96">
        <f t="shared" si="10"/>
        <v>110790</v>
      </c>
      <c r="N31" s="96">
        <f t="shared" si="10"/>
        <v>87789.721799999999</v>
      </c>
      <c r="O31" s="96">
        <f t="shared" si="10"/>
        <v>136500</v>
      </c>
      <c r="P31" s="96">
        <f t="shared" si="10"/>
        <v>134175.76</v>
      </c>
      <c r="Q31" s="96">
        <f>SUM(Q32:Q36)</f>
        <v>0</v>
      </c>
    </row>
    <row r="32" spans="1:17" s="99" customFormat="1" ht="26.25" customHeight="1" x14ac:dyDescent="0.2">
      <c r="A32" s="121" t="s">
        <v>83</v>
      </c>
      <c r="B32" s="121" t="s">
        <v>68</v>
      </c>
      <c r="C32" s="124" t="s">
        <v>69</v>
      </c>
      <c r="D32" s="121" t="s">
        <v>11</v>
      </c>
      <c r="E32" s="121" t="s">
        <v>885</v>
      </c>
      <c r="F32" s="121" t="s">
        <v>908</v>
      </c>
      <c r="G32" s="121">
        <v>75</v>
      </c>
      <c r="H32" s="122">
        <f>+K32+L32+M32+N32+O32+P32+Q32</f>
        <v>25785.82</v>
      </c>
      <c r="I32" s="119">
        <v>19339.36</v>
      </c>
      <c r="J32" s="126">
        <f>H32-I32</f>
        <v>6446.4599999999991</v>
      </c>
      <c r="K32" s="122">
        <v>5993.8</v>
      </c>
      <c r="L32" s="122">
        <v>4792.0200000000004</v>
      </c>
      <c r="M32" s="120">
        <f>28054.76-13054.76</f>
        <v>14999.999999999998</v>
      </c>
      <c r="N32" s="120">
        <v>0</v>
      </c>
      <c r="O32" s="120">
        <v>0</v>
      </c>
      <c r="P32" s="120">
        <v>0</v>
      </c>
      <c r="Q32" s="120">
        <v>0</v>
      </c>
    </row>
    <row r="33" spans="1:17" s="123" customFormat="1" ht="48" x14ac:dyDescent="0.2">
      <c r="A33" s="121" t="s">
        <v>83</v>
      </c>
      <c r="B33" s="121" t="s">
        <v>71</v>
      </c>
      <c r="C33" s="124" t="s">
        <v>72</v>
      </c>
      <c r="D33" s="121" t="s">
        <v>11</v>
      </c>
      <c r="E33" s="121" t="s">
        <v>927</v>
      </c>
      <c r="F33" s="121" t="s">
        <v>917</v>
      </c>
      <c r="G33" s="121">
        <v>75</v>
      </c>
      <c r="H33" s="122">
        <f>+K33+L33+M33+N33+O33+P33+Q33</f>
        <v>155000</v>
      </c>
      <c r="I33" s="119">
        <v>116250</v>
      </c>
      <c r="J33" s="122">
        <f>+H33-I33</f>
        <v>38750</v>
      </c>
      <c r="K33" s="122">
        <v>5210</v>
      </c>
      <c r="L33" s="122">
        <v>54000</v>
      </c>
      <c r="M33" s="120">
        <f>65000+30790</f>
        <v>95790</v>
      </c>
      <c r="N33" s="120">
        <v>0</v>
      </c>
      <c r="O33" s="120">
        <v>0</v>
      </c>
      <c r="P33" s="120">
        <v>0</v>
      </c>
      <c r="Q33" s="120">
        <v>0</v>
      </c>
    </row>
    <row r="34" spans="1:17" s="123" customFormat="1" ht="22.5" customHeight="1" x14ac:dyDescent="0.2">
      <c r="A34" s="121">
        <v>13</v>
      </c>
      <c r="B34" s="121" t="s">
        <v>903</v>
      </c>
      <c r="C34" s="124" t="s">
        <v>920</v>
      </c>
      <c r="D34" s="121" t="s">
        <v>11</v>
      </c>
      <c r="E34" s="121" t="s">
        <v>904</v>
      </c>
      <c r="F34" s="121" t="s">
        <v>917</v>
      </c>
      <c r="G34" s="121">
        <v>75</v>
      </c>
      <c r="H34" s="122">
        <f>+K34+L34+M34+N34+O34+P34+Q34</f>
        <v>149990</v>
      </c>
      <c r="I34" s="119">
        <v>112492.5</v>
      </c>
      <c r="J34" s="122">
        <f>+H34-I34</f>
        <v>37497.5</v>
      </c>
      <c r="K34" s="122">
        <v>0</v>
      </c>
      <c r="L34" s="122">
        <v>0</v>
      </c>
      <c r="M34" s="120">
        <v>0</v>
      </c>
      <c r="N34" s="120">
        <v>38339.949999999997</v>
      </c>
      <c r="O34" s="120">
        <v>55000</v>
      </c>
      <c r="P34" s="120">
        <v>56650.05</v>
      </c>
      <c r="Q34" s="120">
        <v>0</v>
      </c>
    </row>
    <row r="35" spans="1:17" s="123" customFormat="1" ht="29.25" customHeight="1" x14ac:dyDescent="0.2">
      <c r="A35" s="121">
        <v>14</v>
      </c>
      <c r="B35" s="121" t="s">
        <v>905</v>
      </c>
      <c r="C35" s="124" t="s">
        <v>906</v>
      </c>
      <c r="D35" s="121" t="s">
        <v>11</v>
      </c>
      <c r="E35" s="121" t="s">
        <v>854</v>
      </c>
      <c r="F35" s="121" t="s">
        <v>917</v>
      </c>
      <c r="G35" s="121">
        <v>75</v>
      </c>
      <c r="H35" s="122">
        <f>+K35+L35+M35+N35+O35+P35+Q35</f>
        <v>163000.0018</v>
      </c>
      <c r="I35" s="119">
        <v>122250</v>
      </c>
      <c r="J35" s="122">
        <f>+H35-I35</f>
        <v>40750.001799999998</v>
      </c>
      <c r="K35" s="122">
        <v>0</v>
      </c>
      <c r="L35" s="122">
        <v>0</v>
      </c>
      <c r="M35" s="120">
        <v>0</v>
      </c>
      <c r="N35" s="120">
        <f>46214.74*1.07</f>
        <v>49449.771800000002</v>
      </c>
      <c r="O35" s="120">
        <v>60000</v>
      </c>
      <c r="P35" s="120">
        <f>13000+40550.23</f>
        <v>53550.23</v>
      </c>
      <c r="Q35" s="120">
        <v>0</v>
      </c>
    </row>
    <row r="36" spans="1:17" s="123" customFormat="1" ht="26.25" customHeight="1" x14ac:dyDescent="0.2">
      <c r="A36" s="121">
        <v>15</v>
      </c>
      <c r="B36" s="125" t="s">
        <v>919</v>
      </c>
      <c r="C36" s="124" t="s">
        <v>69</v>
      </c>
      <c r="D36" s="125" t="s">
        <v>11</v>
      </c>
      <c r="E36" s="125" t="s">
        <v>907</v>
      </c>
      <c r="F36" s="121" t="s">
        <v>908</v>
      </c>
      <c r="G36" s="121">
        <v>75</v>
      </c>
      <c r="H36" s="126">
        <f>+K36+L36+M36+N36+O36+P36+Q36</f>
        <v>45475.479999999996</v>
      </c>
      <c r="I36" s="119">
        <v>34106.61</v>
      </c>
      <c r="J36" s="126">
        <f>H36-I36</f>
        <v>11368.869999999995</v>
      </c>
      <c r="K36" s="122">
        <v>0</v>
      </c>
      <c r="L36" s="122">
        <v>0</v>
      </c>
      <c r="M36" s="120">
        <v>0</v>
      </c>
      <c r="N36" s="120">
        <v>0</v>
      </c>
      <c r="O36" s="120">
        <v>21500</v>
      </c>
      <c r="P36" s="120">
        <v>23975.48</v>
      </c>
      <c r="Q36" s="120">
        <v>0</v>
      </c>
    </row>
    <row r="37" spans="1:17" s="93" customFormat="1" ht="48" x14ac:dyDescent="0.2">
      <c r="A37" s="84"/>
      <c r="B37" s="84" t="s">
        <v>75</v>
      </c>
      <c r="C37" s="111" t="s">
        <v>76</v>
      </c>
      <c r="D37" s="84" t="s">
        <v>8</v>
      </c>
      <c r="E37" s="84"/>
      <c r="F37" s="84"/>
      <c r="G37" s="84">
        <v>75</v>
      </c>
      <c r="H37" s="96">
        <f>SUM(H38:H39)</f>
        <v>377469.91</v>
      </c>
      <c r="I37" s="96">
        <f t="shared" ref="I37:P37" si="11">SUM(I38:I39)</f>
        <v>283102.42</v>
      </c>
      <c r="J37" s="96">
        <f t="shared" si="11"/>
        <v>94367.489999999991</v>
      </c>
      <c r="K37" s="96">
        <f t="shared" si="11"/>
        <v>21370</v>
      </c>
      <c r="L37" s="96">
        <f t="shared" si="11"/>
        <v>20305</v>
      </c>
      <c r="M37" s="96">
        <f t="shared" si="11"/>
        <v>46704.740000000005</v>
      </c>
      <c r="N37" s="96">
        <f t="shared" si="11"/>
        <v>89090.17</v>
      </c>
      <c r="O37" s="96">
        <f t="shared" si="11"/>
        <v>100000</v>
      </c>
      <c r="P37" s="96">
        <f t="shared" si="11"/>
        <v>100000</v>
      </c>
      <c r="Q37" s="96">
        <f>SUM(Q38:Q39)</f>
        <v>0</v>
      </c>
    </row>
    <row r="38" spans="1:17" s="99" customFormat="1" ht="26.25" customHeight="1" x14ac:dyDescent="0.2">
      <c r="A38" s="121" t="s">
        <v>83</v>
      </c>
      <c r="B38" s="121" t="s">
        <v>77</v>
      </c>
      <c r="C38" s="124" t="s">
        <v>78</v>
      </c>
      <c r="D38" s="121" t="s">
        <v>11</v>
      </c>
      <c r="E38" s="121" t="s">
        <v>885</v>
      </c>
      <c r="F38" s="121" t="s">
        <v>917</v>
      </c>
      <c r="G38" s="121">
        <v>75</v>
      </c>
      <c r="H38" s="122">
        <f>+K38+L38+M38+N38+O38+P38+Q38</f>
        <v>88379.74</v>
      </c>
      <c r="I38" s="119">
        <v>66284.800000000003</v>
      </c>
      <c r="J38" s="122">
        <f>H38-I38</f>
        <v>22094.940000000002</v>
      </c>
      <c r="K38" s="122">
        <v>21370</v>
      </c>
      <c r="L38" s="122">
        <v>20305</v>
      </c>
      <c r="M38" s="120">
        <f>25000+21704.74</f>
        <v>46704.740000000005</v>
      </c>
      <c r="N38" s="120">
        <v>0</v>
      </c>
      <c r="O38" s="120">
        <v>0</v>
      </c>
      <c r="P38" s="120">
        <v>0</v>
      </c>
      <c r="Q38" s="120">
        <v>0</v>
      </c>
    </row>
    <row r="39" spans="1:17" s="99" customFormat="1" ht="26.25" customHeight="1" x14ac:dyDescent="0.2">
      <c r="A39" s="121">
        <v>16</v>
      </c>
      <c r="B39" s="125" t="s">
        <v>932</v>
      </c>
      <c r="C39" s="124" t="s">
        <v>911</v>
      </c>
      <c r="D39" s="125" t="s">
        <v>11</v>
      </c>
      <c r="E39" s="125" t="s">
        <v>907</v>
      </c>
      <c r="F39" s="121" t="s">
        <v>917</v>
      </c>
      <c r="G39" s="121">
        <v>75</v>
      </c>
      <c r="H39" s="126">
        <f>+K39+L39+M39+N39+O39+P39+Q39</f>
        <v>289090.17</v>
      </c>
      <c r="I39" s="119">
        <v>216817.62</v>
      </c>
      <c r="J39" s="126">
        <f>H39-I39</f>
        <v>72272.549999999988</v>
      </c>
      <c r="K39" s="122">
        <v>0</v>
      </c>
      <c r="L39" s="122">
        <v>0</v>
      </c>
      <c r="M39" s="120">
        <v>0</v>
      </c>
      <c r="N39" s="126">
        <v>89090.17</v>
      </c>
      <c r="O39" s="126">
        <v>100000</v>
      </c>
      <c r="P39" s="126">
        <v>100000</v>
      </c>
      <c r="Q39" s="126">
        <v>0</v>
      </c>
    </row>
    <row r="40" spans="1:17" s="93" customFormat="1" ht="36" x14ac:dyDescent="0.2">
      <c r="A40" s="84"/>
      <c r="B40" s="84" t="s">
        <v>81</v>
      </c>
      <c r="C40" s="111" t="s">
        <v>82</v>
      </c>
      <c r="D40" s="84" t="s">
        <v>8</v>
      </c>
      <c r="E40" s="84"/>
      <c r="F40" s="84"/>
      <c r="G40" s="84">
        <v>75</v>
      </c>
      <c r="H40" s="96">
        <f>SUM(H41:H42)</f>
        <v>95701.3</v>
      </c>
      <c r="I40" s="96">
        <f t="shared" ref="I40:O40" si="12">SUM(I41:I42)</f>
        <v>71775.97</v>
      </c>
      <c r="J40" s="96">
        <f t="shared" si="12"/>
        <v>23925.33</v>
      </c>
      <c r="K40" s="96">
        <f t="shared" si="12"/>
        <v>0</v>
      </c>
      <c r="L40" s="96">
        <f t="shared" si="12"/>
        <v>23976.77</v>
      </c>
      <c r="M40" s="96">
        <f t="shared" si="12"/>
        <v>4009.25</v>
      </c>
      <c r="N40" s="96">
        <f t="shared" si="12"/>
        <v>27715.279999999999</v>
      </c>
      <c r="O40" s="96">
        <f t="shared" si="12"/>
        <v>20000</v>
      </c>
      <c r="P40" s="96">
        <f>SUM(P41:P42)</f>
        <v>20000</v>
      </c>
      <c r="Q40" s="96">
        <f>SUM(Q41:Q42)</f>
        <v>0</v>
      </c>
    </row>
    <row r="41" spans="1:17" s="99" customFormat="1" ht="24" x14ac:dyDescent="0.2">
      <c r="A41" s="121" t="s">
        <v>83</v>
      </c>
      <c r="B41" s="121" t="s">
        <v>84</v>
      </c>
      <c r="C41" s="124" t="s">
        <v>85</v>
      </c>
      <c r="D41" s="121" t="s">
        <v>11</v>
      </c>
      <c r="E41" s="121" t="s">
        <v>885</v>
      </c>
      <c r="F41" s="121" t="s">
        <v>908</v>
      </c>
      <c r="G41" s="121">
        <v>75</v>
      </c>
      <c r="H41" s="122">
        <v>55701.3</v>
      </c>
      <c r="I41" s="122">
        <v>41775.97</v>
      </c>
      <c r="J41" s="122">
        <f>+H41-I41</f>
        <v>13925.330000000002</v>
      </c>
      <c r="K41" s="122">
        <v>0</v>
      </c>
      <c r="L41" s="122">
        <v>23976.77</v>
      </c>
      <c r="M41" s="120">
        <v>4009.25</v>
      </c>
      <c r="N41" s="126">
        <v>27715.279999999999</v>
      </c>
      <c r="O41" s="120">
        <v>0</v>
      </c>
      <c r="P41" s="120">
        <v>0</v>
      </c>
      <c r="Q41" s="120">
        <v>0</v>
      </c>
    </row>
    <row r="42" spans="1:17" s="99" customFormat="1" ht="26.25" customHeight="1" x14ac:dyDescent="0.2">
      <c r="A42" s="121">
        <v>17</v>
      </c>
      <c r="B42" s="125" t="s">
        <v>933</v>
      </c>
      <c r="C42" s="124" t="s">
        <v>85</v>
      </c>
      <c r="D42" s="125" t="s">
        <v>11</v>
      </c>
      <c r="E42" s="125" t="s">
        <v>907</v>
      </c>
      <c r="F42" s="121" t="s">
        <v>908</v>
      </c>
      <c r="G42" s="121">
        <v>75</v>
      </c>
      <c r="H42" s="126">
        <f>+K42+L42+M42+N42+O42+P42+Q42</f>
        <v>40000</v>
      </c>
      <c r="I42" s="122">
        <v>30000</v>
      </c>
      <c r="J42" s="126">
        <f>H42-I42</f>
        <v>10000</v>
      </c>
      <c r="K42" s="122">
        <v>0</v>
      </c>
      <c r="L42" s="122">
        <v>0</v>
      </c>
      <c r="M42" s="120">
        <v>0</v>
      </c>
      <c r="N42" s="126">
        <v>0</v>
      </c>
      <c r="O42" s="126">
        <v>20000</v>
      </c>
      <c r="P42" s="126">
        <v>20000</v>
      </c>
      <c r="Q42" s="126">
        <v>0</v>
      </c>
    </row>
    <row r="43" spans="1:17" ht="26.25" customHeight="1" x14ac:dyDescent="0.2">
      <c r="A43" s="83"/>
      <c r="B43" s="83" t="s">
        <v>88</v>
      </c>
      <c r="C43" s="110" t="s">
        <v>89</v>
      </c>
      <c r="D43" s="83" t="s">
        <v>5</v>
      </c>
      <c r="E43" s="83"/>
      <c r="F43" s="83"/>
      <c r="G43" s="83">
        <v>75</v>
      </c>
      <c r="H43" s="95">
        <f>+H44</f>
        <v>10000</v>
      </c>
      <c r="I43" s="95">
        <f t="shared" ref="I43:Q44" si="13">+I44</f>
        <v>7500</v>
      </c>
      <c r="J43" s="95">
        <f t="shared" si="13"/>
        <v>2500</v>
      </c>
      <c r="K43" s="95">
        <f t="shared" si="13"/>
        <v>0</v>
      </c>
      <c r="L43" s="95">
        <f t="shared" si="13"/>
        <v>0</v>
      </c>
      <c r="M43" s="95">
        <f t="shared" si="13"/>
        <v>0</v>
      </c>
      <c r="N43" s="95">
        <f t="shared" si="13"/>
        <v>0</v>
      </c>
      <c r="O43" s="95">
        <f t="shared" si="13"/>
        <v>5000</v>
      </c>
      <c r="P43" s="95">
        <f t="shared" si="13"/>
        <v>5000</v>
      </c>
      <c r="Q43" s="95">
        <f t="shared" si="13"/>
        <v>0</v>
      </c>
    </row>
    <row r="44" spans="1:17" ht="36" x14ac:dyDescent="0.2">
      <c r="A44" s="84"/>
      <c r="B44" s="84" t="s">
        <v>92</v>
      </c>
      <c r="C44" s="111" t="s">
        <v>93</v>
      </c>
      <c r="D44" s="84" t="s">
        <v>8</v>
      </c>
      <c r="E44" s="84"/>
      <c r="F44" s="84"/>
      <c r="G44" s="84"/>
      <c r="H44" s="96">
        <f>+H45</f>
        <v>10000</v>
      </c>
      <c r="I44" s="96">
        <f t="shared" si="13"/>
        <v>7500</v>
      </c>
      <c r="J44" s="96">
        <f t="shared" si="13"/>
        <v>2500</v>
      </c>
      <c r="K44" s="96">
        <f t="shared" si="13"/>
        <v>0</v>
      </c>
      <c r="L44" s="96">
        <f t="shared" si="13"/>
        <v>0</v>
      </c>
      <c r="M44" s="96">
        <f t="shared" si="13"/>
        <v>0</v>
      </c>
      <c r="N44" s="96">
        <f t="shared" si="13"/>
        <v>0</v>
      </c>
      <c r="O44" s="96">
        <f t="shared" si="13"/>
        <v>5000</v>
      </c>
      <c r="P44" s="96">
        <f t="shared" si="13"/>
        <v>5000</v>
      </c>
      <c r="Q44" s="96">
        <f t="shared" si="13"/>
        <v>0</v>
      </c>
    </row>
    <row r="45" spans="1:17" s="99" customFormat="1" ht="26.25" customHeight="1" x14ac:dyDescent="0.2">
      <c r="A45" s="121">
        <v>18</v>
      </c>
      <c r="B45" s="121" t="s">
        <v>890</v>
      </c>
      <c r="C45" s="124" t="s">
        <v>93</v>
      </c>
      <c r="D45" s="121" t="s">
        <v>11</v>
      </c>
      <c r="E45" s="121" t="s">
        <v>854</v>
      </c>
      <c r="F45" s="121" t="s">
        <v>908</v>
      </c>
      <c r="G45" s="121">
        <v>75</v>
      </c>
      <c r="H45" s="122">
        <f>+K45+L45+M45+N45+O45+P45+Q45</f>
        <v>10000</v>
      </c>
      <c r="I45" s="119">
        <v>7500</v>
      </c>
      <c r="J45" s="122">
        <f>+H45-I45</f>
        <v>2500</v>
      </c>
      <c r="K45" s="122">
        <v>0</v>
      </c>
      <c r="L45" s="122">
        <v>0</v>
      </c>
      <c r="M45" s="120">
        <v>0</v>
      </c>
      <c r="N45" s="120">
        <v>0</v>
      </c>
      <c r="O45" s="120">
        <v>5000</v>
      </c>
      <c r="P45" s="120">
        <v>5000</v>
      </c>
      <c r="Q45" s="120">
        <v>0</v>
      </c>
    </row>
    <row r="46" spans="1:17" ht="26.25" customHeight="1" x14ac:dyDescent="0.2">
      <c r="A46" s="102"/>
      <c r="B46" s="102" t="s">
        <v>102</v>
      </c>
      <c r="C46" s="108" t="s">
        <v>103</v>
      </c>
      <c r="D46" s="102" t="s">
        <v>2</v>
      </c>
      <c r="E46" s="102"/>
      <c r="F46" s="102"/>
      <c r="G46" s="102">
        <v>75</v>
      </c>
      <c r="H46" s="103">
        <f t="shared" ref="H46:P46" si="14">+H47+H68+H50</f>
        <v>10641969.689999999</v>
      </c>
      <c r="I46" s="103">
        <f t="shared" si="14"/>
        <v>7981477.2200000007</v>
      </c>
      <c r="J46" s="103">
        <f t="shared" si="14"/>
        <v>2660492.4700000002</v>
      </c>
      <c r="K46" s="103">
        <f t="shared" si="14"/>
        <v>265603.20000000001</v>
      </c>
      <c r="L46" s="103">
        <f t="shared" si="14"/>
        <v>1274158.3999999999</v>
      </c>
      <c r="M46" s="104">
        <f t="shared" si="14"/>
        <v>1607795.2400000002</v>
      </c>
      <c r="N46" s="104">
        <f t="shared" si="14"/>
        <v>1792861.9</v>
      </c>
      <c r="O46" s="104">
        <f t="shared" si="14"/>
        <v>2138468.9300000002</v>
      </c>
      <c r="P46" s="104">
        <f t="shared" si="14"/>
        <v>2218875</v>
      </c>
      <c r="Q46" s="104">
        <f>+Q47+Q68+Q50</f>
        <v>1344207.02</v>
      </c>
    </row>
    <row r="47" spans="1:17" ht="26.25" customHeight="1" x14ac:dyDescent="0.2">
      <c r="A47" s="81"/>
      <c r="B47" s="81" t="s">
        <v>104</v>
      </c>
      <c r="C47" s="107" t="s">
        <v>105</v>
      </c>
      <c r="D47" s="81" t="s">
        <v>5</v>
      </c>
      <c r="E47" s="81"/>
      <c r="F47" s="81"/>
      <c r="G47" s="81">
        <v>75</v>
      </c>
      <c r="H47" s="91">
        <f>+H48</f>
        <v>35533.18</v>
      </c>
      <c r="I47" s="91">
        <f t="shared" ref="I47:Q48" si="15">+I48</f>
        <v>26649.88</v>
      </c>
      <c r="J47" s="91">
        <f t="shared" si="15"/>
        <v>8883.2999999999993</v>
      </c>
      <c r="K47" s="91">
        <f t="shared" si="15"/>
        <v>0</v>
      </c>
      <c r="L47" s="91">
        <f t="shared" si="15"/>
        <v>1000</v>
      </c>
      <c r="M47" s="97">
        <f t="shared" si="15"/>
        <v>1219.17</v>
      </c>
      <c r="N47" s="97">
        <f t="shared" si="15"/>
        <v>13314.01</v>
      </c>
      <c r="O47" s="97">
        <f t="shared" si="15"/>
        <v>15000</v>
      </c>
      <c r="P47" s="97">
        <f t="shared" si="15"/>
        <v>5000</v>
      </c>
      <c r="Q47" s="97">
        <f t="shared" si="15"/>
        <v>0</v>
      </c>
    </row>
    <row r="48" spans="1:17" ht="36" x14ac:dyDescent="0.2">
      <c r="A48" s="82"/>
      <c r="B48" s="82" t="s">
        <v>106</v>
      </c>
      <c r="C48" s="109" t="s">
        <v>107</v>
      </c>
      <c r="D48" s="82" t="s">
        <v>8</v>
      </c>
      <c r="E48" s="82"/>
      <c r="F48" s="82"/>
      <c r="G48" s="82">
        <v>75</v>
      </c>
      <c r="H48" s="92">
        <f>+H49</f>
        <v>35533.18</v>
      </c>
      <c r="I48" s="92">
        <f t="shared" si="15"/>
        <v>26649.88</v>
      </c>
      <c r="J48" s="92">
        <f t="shared" si="15"/>
        <v>8883.2999999999993</v>
      </c>
      <c r="K48" s="92">
        <f t="shared" si="15"/>
        <v>0</v>
      </c>
      <c r="L48" s="92">
        <f t="shared" si="15"/>
        <v>1000</v>
      </c>
      <c r="M48" s="92">
        <f t="shared" si="15"/>
        <v>1219.17</v>
      </c>
      <c r="N48" s="92">
        <f t="shared" si="15"/>
        <v>13314.01</v>
      </c>
      <c r="O48" s="92">
        <f t="shared" si="15"/>
        <v>15000</v>
      </c>
      <c r="P48" s="92">
        <f t="shared" si="15"/>
        <v>5000</v>
      </c>
      <c r="Q48" s="92">
        <f t="shared" si="15"/>
        <v>0</v>
      </c>
    </row>
    <row r="49" spans="1:17" s="99" customFormat="1" ht="36.75" customHeight="1" x14ac:dyDescent="0.2">
      <c r="A49" s="117">
        <v>19</v>
      </c>
      <c r="B49" s="117" t="s">
        <v>108</v>
      </c>
      <c r="C49" s="124" t="s">
        <v>109</v>
      </c>
      <c r="D49" s="117" t="s">
        <v>11</v>
      </c>
      <c r="E49" s="117" t="s">
        <v>854</v>
      </c>
      <c r="F49" s="117" t="s">
        <v>917</v>
      </c>
      <c r="G49" s="117">
        <v>75</v>
      </c>
      <c r="H49" s="119">
        <f>+K49+L49+M49+N49+O49+P49+Q49</f>
        <v>35533.18</v>
      </c>
      <c r="I49" s="119">
        <v>26649.88</v>
      </c>
      <c r="J49" s="119">
        <f>+H49-I49</f>
        <v>8883.2999999999993</v>
      </c>
      <c r="K49" s="119">
        <v>0</v>
      </c>
      <c r="L49" s="119">
        <v>1000</v>
      </c>
      <c r="M49" s="120">
        <v>1219.17</v>
      </c>
      <c r="N49" s="120">
        <v>13314.01</v>
      </c>
      <c r="O49" s="120">
        <v>15000</v>
      </c>
      <c r="P49" s="120">
        <v>5000</v>
      </c>
      <c r="Q49" s="120">
        <v>0</v>
      </c>
    </row>
    <row r="50" spans="1:17" ht="26.25" customHeight="1" x14ac:dyDescent="0.2">
      <c r="A50" s="81"/>
      <c r="B50" s="81" t="s">
        <v>112</v>
      </c>
      <c r="C50" s="107" t="s">
        <v>113</v>
      </c>
      <c r="D50" s="81"/>
      <c r="E50" s="81"/>
      <c r="F50" s="81"/>
      <c r="G50" s="81">
        <v>75</v>
      </c>
      <c r="H50" s="91">
        <f>+H51+H55+H63+H64+H66</f>
        <v>10218417.67</v>
      </c>
      <c r="I50" s="91">
        <f t="shared" ref="I50:P50" si="16">+I51+I55+I63+I64+I66</f>
        <v>7663813.2200000007</v>
      </c>
      <c r="J50" s="91">
        <f t="shared" si="16"/>
        <v>2554604.4500000002</v>
      </c>
      <c r="K50" s="91">
        <f t="shared" si="16"/>
        <v>265603.20000000001</v>
      </c>
      <c r="L50" s="91">
        <f t="shared" si="16"/>
        <v>1247669.45</v>
      </c>
      <c r="M50" s="91">
        <f t="shared" si="16"/>
        <v>1504111.37</v>
      </c>
      <c r="N50" s="91">
        <f t="shared" si="16"/>
        <v>1733951.63</v>
      </c>
      <c r="O50" s="91">
        <f t="shared" si="16"/>
        <v>1964000</v>
      </c>
      <c r="P50" s="91">
        <f t="shared" si="16"/>
        <v>2158875</v>
      </c>
      <c r="Q50" s="91">
        <f>+Q51+Q55+Q63+Q64+Q66</f>
        <v>1344207.02</v>
      </c>
    </row>
    <row r="51" spans="1:17" ht="39" customHeight="1" x14ac:dyDescent="0.2">
      <c r="A51" s="82"/>
      <c r="B51" s="82" t="s">
        <v>114</v>
      </c>
      <c r="C51" s="109" t="s">
        <v>115</v>
      </c>
      <c r="D51" s="82" t="s">
        <v>8</v>
      </c>
      <c r="E51" s="82"/>
      <c r="F51" s="82"/>
      <c r="G51" s="82">
        <v>75</v>
      </c>
      <c r="H51" s="92">
        <f>SUM(H52:H54)</f>
        <v>5082034.05</v>
      </c>
      <c r="I51" s="92">
        <f>SUM(I52:I54)</f>
        <v>3811525.5300000003</v>
      </c>
      <c r="J51" s="92">
        <f t="shared" ref="J51:P51" si="17">SUM(J52:J54)</f>
        <v>1270508.52</v>
      </c>
      <c r="K51" s="92">
        <f t="shared" si="17"/>
        <v>68862.600000000006</v>
      </c>
      <c r="L51" s="92">
        <f t="shared" si="17"/>
        <v>871247.4</v>
      </c>
      <c r="M51" s="92">
        <f t="shared" si="17"/>
        <v>694000</v>
      </c>
      <c r="N51" s="92">
        <f t="shared" si="17"/>
        <v>808257.38</v>
      </c>
      <c r="O51" s="92">
        <f t="shared" si="17"/>
        <v>900000</v>
      </c>
      <c r="P51" s="92">
        <f t="shared" si="17"/>
        <v>1013000</v>
      </c>
      <c r="Q51" s="92">
        <f>SUM(Q52:Q54)</f>
        <v>726666.67</v>
      </c>
    </row>
    <row r="52" spans="1:17" s="99" customFormat="1" x14ac:dyDescent="0.2">
      <c r="A52" s="117">
        <v>20</v>
      </c>
      <c r="B52" s="117" t="s">
        <v>116</v>
      </c>
      <c r="C52" s="118" t="s">
        <v>117</v>
      </c>
      <c r="D52" s="117" t="s">
        <v>11</v>
      </c>
      <c r="E52" s="117" t="s">
        <v>854</v>
      </c>
      <c r="F52" s="117" t="s">
        <v>917</v>
      </c>
      <c r="G52" s="117">
        <v>75</v>
      </c>
      <c r="H52" s="119">
        <f>+K52+L52+M52+N52+O52+P52+Q52</f>
        <v>4046776.67</v>
      </c>
      <c r="I52" s="119">
        <v>3035082.5</v>
      </c>
      <c r="J52" s="119">
        <f>+H52-I52</f>
        <v>1011694.1699999999</v>
      </c>
      <c r="K52" s="119">
        <v>34110</v>
      </c>
      <c r="L52" s="119">
        <v>736000</v>
      </c>
      <c r="M52" s="127">
        <v>600000</v>
      </c>
      <c r="N52" s="127">
        <v>600000</v>
      </c>
      <c r="O52" s="127">
        <v>650000</v>
      </c>
      <c r="P52" s="127">
        <v>700000</v>
      </c>
      <c r="Q52" s="127">
        <v>726666.67</v>
      </c>
    </row>
    <row r="53" spans="1:17" s="123" customFormat="1" x14ac:dyDescent="0.2">
      <c r="A53" s="117">
        <v>21</v>
      </c>
      <c r="B53" s="117" t="s">
        <v>120</v>
      </c>
      <c r="C53" s="118" t="s">
        <v>121</v>
      </c>
      <c r="D53" s="117" t="s">
        <v>11</v>
      </c>
      <c r="E53" s="117" t="s">
        <v>854</v>
      </c>
      <c r="F53" s="117" t="s">
        <v>917</v>
      </c>
      <c r="G53" s="117">
        <v>75</v>
      </c>
      <c r="H53" s="119">
        <f>+K53+L53+M53+N53+O53+P53+Q53</f>
        <v>638000</v>
      </c>
      <c r="I53" s="119">
        <v>478500</v>
      </c>
      <c r="J53" s="119">
        <f>+H53-I53</f>
        <v>159500</v>
      </c>
      <c r="K53" s="119">
        <v>34752.6</v>
      </c>
      <c r="L53" s="119">
        <v>135247.4</v>
      </c>
      <c r="M53" s="127">
        <v>94000</v>
      </c>
      <c r="N53" s="127">
        <v>81000</v>
      </c>
      <c r="O53" s="127">
        <v>100000</v>
      </c>
      <c r="P53" s="127">
        <v>193000</v>
      </c>
      <c r="Q53" s="127">
        <v>0</v>
      </c>
    </row>
    <row r="54" spans="1:17" s="123" customFormat="1" ht="24" x14ac:dyDescent="0.2">
      <c r="A54" s="121">
        <v>22</v>
      </c>
      <c r="B54" s="121" t="s">
        <v>921</v>
      </c>
      <c r="C54" s="124" t="s">
        <v>922</v>
      </c>
      <c r="D54" s="125" t="s">
        <v>11</v>
      </c>
      <c r="E54" s="125" t="s">
        <v>907</v>
      </c>
      <c r="F54" s="121" t="s">
        <v>917</v>
      </c>
      <c r="G54" s="117">
        <v>75</v>
      </c>
      <c r="H54" s="126">
        <f>+K54+L54+M54+N54+O54+P54+Q54</f>
        <v>397257.38</v>
      </c>
      <c r="I54" s="119">
        <v>297943.03000000003</v>
      </c>
      <c r="J54" s="126">
        <f>H54-I54</f>
        <v>99314.349999999977</v>
      </c>
      <c r="K54" s="122">
        <v>0</v>
      </c>
      <c r="L54" s="122">
        <v>0</v>
      </c>
      <c r="M54" s="120">
        <v>0</v>
      </c>
      <c r="N54" s="126">
        <v>127257.38</v>
      </c>
      <c r="O54" s="126">
        <v>150000</v>
      </c>
      <c r="P54" s="126">
        <v>120000</v>
      </c>
      <c r="Q54" s="126">
        <v>0</v>
      </c>
    </row>
    <row r="55" spans="1:17" s="93" customFormat="1" ht="48" x14ac:dyDescent="0.2">
      <c r="A55" s="82"/>
      <c r="B55" s="82" t="s">
        <v>128</v>
      </c>
      <c r="C55" s="109" t="s">
        <v>129</v>
      </c>
      <c r="D55" s="82" t="s">
        <v>8</v>
      </c>
      <c r="E55" s="82"/>
      <c r="F55" s="82"/>
      <c r="G55" s="82">
        <v>75</v>
      </c>
      <c r="H55" s="92">
        <f t="shared" ref="H55:P55" si="18">SUM(H56:H62)</f>
        <v>4773545.9700000007</v>
      </c>
      <c r="I55" s="92">
        <f t="shared" si="18"/>
        <v>3580159.46</v>
      </c>
      <c r="J55" s="92">
        <f t="shared" si="18"/>
        <v>1193386.51</v>
      </c>
      <c r="K55" s="92">
        <f t="shared" si="18"/>
        <v>170000</v>
      </c>
      <c r="L55" s="92">
        <f t="shared" si="18"/>
        <v>320325</v>
      </c>
      <c r="M55" s="92">
        <f t="shared" si="18"/>
        <v>810111.37</v>
      </c>
      <c r="N55" s="92">
        <f t="shared" si="18"/>
        <v>851569.25</v>
      </c>
      <c r="O55" s="92">
        <f t="shared" si="18"/>
        <v>1004000</v>
      </c>
      <c r="P55" s="92">
        <f t="shared" si="18"/>
        <v>1000000</v>
      </c>
      <c r="Q55" s="92">
        <f>SUM(Q56:Q62)</f>
        <v>617540.35</v>
      </c>
    </row>
    <row r="56" spans="1:17" s="99" customFormat="1" ht="24" x14ac:dyDescent="0.2">
      <c r="A56" s="117" t="s">
        <v>83</v>
      </c>
      <c r="B56" s="117" t="s">
        <v>130</v>
      </c>
      <c r="C56" s="118" t="s">
        <v>131</v>
      </c>
      <c r="D56" s="117" t="s">
        <v>11</v>
      </c>
      <c r="E56" s="117" t="s">
        <v>941</v>
      </c>
      <c r="F56" s="117" t="s">
        <v>908</v>
      </c>
      <c r="G56" s="117">
        <v>75</v>
      </c>
      <c r="H56" s="122">
        <f t="shared" ref="H56:H62" si="19">+K56+L56+M56+N56+O56+P56+Q56</f>
        <v>523869.24</v>
      </c>
      <c r="I56" s="122">
        <v>392901.93</v>
      </c>
      <c r="J56" s="122">
        <f>+H56-I56</f>
        <v>130967.31</v>
      </c>
      <c r="K56" s="122">
        <v>47000</v>
      </c>
      <c r="L56" s="122">
        <v>39225</v>
      </c>
      <c r="M56" s="120">
        <v>137640.29999999999</v>
      </c>
      <c r="N56" s="126">
        <v>60003.94</v>
      </c>
      <c r="O56" s="126">
        <v>140000</v>
      </c>
      <c r="P56" s="126">
        <v>100000</v>
      </c>
      <c r="Q56" s="126">
        <v>0</v>
      </c>
    </row>
    <row r="57" spans="1:17" s="123" customFormat="1" ht="24" x14ac:dyDescent="0.2">
      <c r="A57" s="117" t="s">
        <v>83</v>
      </c>
      <c r="B57" s="117" t="s">
        <v>134</v>
      </c>
      <c r="C57" s="118" t="s">
        <v>135</v>
      </c>
      <c r="D57" s="117" t="s">
        <v>11</v>
      </c>
      <c r="E57" s="117" t="s">
        <v>885</v>
      </c>
      <c r="F57" s="117" t="s">
        <v>917</v>
      </c>
      <c r="G57" s="117">
        <v>75</v>
      </c>
      <c r="H57" s="122">
        <f t="shared" si="19"/>
        <v>739088.34000000008</v>
      </c>
      <c r="I57" s="122">
        <v>554316.25</v>
      </c>
      <c r="J57" s="122">
        <f>+H57-I57</f>
        <v>184772.09000000008</v>
      </c>
      <c r="K57" s="122">
        <v>120000</v>
      </c>
      <c r="L57" s="122">
        <v>175000</v>
      </c>
      <c r="M57" s="120">
        <v>444088.34</v>
      </c>
      <c r="N57" s="120">
        <v>0</v>
      </c>
      <c r="O57" s="120">
        <v>0</v>
      </c>
      <c r="P57" s="120">
        <v>0</v>
      </c>
      <c r="Q57" s="120">
        <v>0</v>
      </c>
    </row>
    <row r="58" spans="1:17" s="123" customFormat="1" ht="48" x14ac:dyDescent="0.2">
      <c r="A58" s="117" t="s">
        <v>83</v>
      </c>
      <c r="B58" s="117" t="s">
        <v>137</v>
      </c>
      <c r="C58" s="118" t="s">
        <v>138</v>
      </c>
      <c r="D58" s="117" t="s">
        <v>11</v>
      </c>
      <c r="E58" s="117" t="s">
        <v>885</v>
      </c>
      <c r="F58" s="117" t="s">
        <v>917</v>
      </c>
      <c r="G58" s="117">
        <v>75</v>
      </c>
      <c r="H58" s="122">
        <f t="shared" si="19"/>
        <v>16641.23</v>
      </c>
      <c r="I58" s="122">
        <v>12480.92</v>
      </c>
      <c r="J58" s="122">
        <f>+H58-I58</f>
        <v>4160.3099999999995</v>
      </c>
      <c r="K58" s="122">
        <v>3000</v>
      </c>
      <c r="L58" s="122">
        <v>6100</v>
      </c>
      <c r="M58" s="120">
        <v>7541.23</v>
      </c>
      <c r="N58" s="120">
        <v>0</v>
      </c>
      <c r="O58" s="120">
        <v>0</v>
      </c>
      <c r="P58" s="120">
        <v>0</v>
      </c>
      <c r="Q58" s="120">
        <v>0</v>
      </c>
    </row>
    <row r="59" spans="1:17" s="123" customFormat="1" ht="26.25" customHeight="1" x14ac:dyDescent="0.2">
      <c r="A59" s="117" t="s">
        <v>83</v>
      </c>
      <c r="B59" s="117" t="s">
        <v>140</v>
      </c>
      <c r="C59" s="118" t="s">
        <v>141</v>
      </c>
      <c r="D59" s="117" t="s">
        <v>11</v>
      </c>
      <c r="E59" s="117" t="s">
        <v>904</v>
      </c>
      <c r="F59" s="117" t="s">
        <v>908</v>
      </c>
      <c r="G59" s="117">
        <v>75</v>
      </c>
      <c r="H59" s="122">
        <f t="shared" si="19"/>
        <v>439409.37</v>
      </c>
      <c r="I59" s="122">
        <v>329557.02</v>
      </c>
      <c r="J59" s="122">
        <f>+H59-I59</f>
        <v>109852.34999999998</v>
      </c>
      <c r="K59" s="122">
        <v>0</v>
      </c>
      <c r="L59" s="122">
        <v>100000</v>
      </c>
      <c r="M59" s="120">
        <v>220841.5</v>
      </c>
      <c r="N59" s="126">
        <v>118567.87</v>
      </c>
      <c r="O59" s="120">
        <v>0</v>
      </c>
      <c r="P59" s="120">
        <v>0</v>
      </c>
      <c r="Q59" s="120">
        <v>0</v>
      </c>
    </row>
    <row r="60" spans="1:17" s="123" customFormat="1" ht="26.25" customHeight="1" x14ac:dyDescent="0.2">
      <c r="A60" s="121">
        <v>23</v>
      </c>
      <c r="B60" s="125" t="s">
        <v>924</v>
      </c>
      <c r="C60" s="124" t="s">
        <v>131</v>
      </c>
      <c r="D60" s="125" t="s">
        <v>11</v>
      </c>
      <c r="E60" s="125" t="s">
        <v>907</v>
      </c>
      <c r="F60" s="121" t="s">
        <v>908</v>
      </c>
      <c r="G60" s="117">
        <v>75</v>
      </c>
      <c r="H60" s="126">
        <f t="shared" si="19"/>
        <v>380000</v>
      </c>
      <c r="I60" s="122">
        <v>285000</v>
      </c>
      <c r="J60" s="126">
        <f>H60-I60</f>
        <v>95000</v>
      </c>
      <c r="K60" s="122">
        <v>0</v>
      </c>
      <c r="L60" s="122">
        <v>0</v>
      </c>
      <c r="M60" s="120">
        <v>0</v>
      </c>
      <c r="N60" s="126">
        <v>0</v>
      </c>
      <c r="O60" s="126">
        <v>114000</v>
      </c>
      <c r="P60" s="126">
        <v>150000</v>
      </c>
      <c r="Q60" s="126">
        <v>116000</v>
      </c>
    </row>
    <row r="61" spans="1:17" s="123" customFormat="1" ht="26.25" customHeight="1" x14ac:dyDescent="0.2">
      <c r="A61" s="121">
        <v>24</v>
      </c>
      <c r="B61" s="125" t="s">
        <v>925</v>
      </c>
      <c r="C61" s="124" t="s">
        <v>912</v>
      </c>
      <c r="D61" s="125" t="s">
        <v>11</v>
      </c>
      <c r="E61" s="125" t="s">
        <v>907</v>
      </c>
      <c r="F61" s="121" t="s">
        <v>917</v>
      </c>
      <c r="G61" s="117">
        <v>75</v>
      </c>
      <c r="H61" s="126">
        <f t="shared" si="19"/>
        <v>2674537.79</v>
      </c>
      <c r="I61" s="122">
        <v>2005903.34</v>
      </c>
      <c r="J61" s="126">
        <f>H61-I61</f>
        <v>668634.44999999995</v>
      </c>
      <c r="K61" s="122">
        <v>0</v>
      </c>
      <c r="L61" s="122">
        <v>0</v>
      </c>
      <c r="M61" s="120">
        <v>0</v>
      </c>
      <c r="N61" s="126">
        <v>672997.44</v>
      </c>
      <c r="O61" s="126">
        <v>750000</v>
      </c>
      <c r="P61" s="126">
        <v>750000</v>
      </c>
      <c r="Q61" s="126">
        <v>501540.35</v>
      </c>
    </row>
    <row r="62" spans="1:17" s="123" customFormat="1" ht="26.25" customHeight="1" x14ac:dyDescent="0.2">
      <c r="A62" s="121">
        <v>25</v>
      </c>
      <c r="B62" s="125" t="s">
        <v>926</v>
      </c>
      <c r="C62" s="124" t="s">
        <v>141</v>
      </c>
      <c r="D62" s="125" t="s">
        <v>11</v>
      </c>
      <c r="E62" s="125" t="s">
        <v>907</v>
      </c>
      <c r="F62" s="121" t="s">
        <v>908</v>
      </c>
      <c r="G62" s="117">
        <v>75</v>
      </c>
      <c r="H62" s="126">
        <f t="shared" si="19"/>
        <v>0</v>
      </c>
      <c r="I62" s="122">
        <v>0</v>
      </c>
      <c r="J62" s="126">
        <f>H62-I62</f>
        <v>0</v>
      </c>
      <c r="K62" s="122">
        <v>0</v>
      </c>
      <c r="L62" s="122">
        <v>0</v>
      </c>
      <c r="M62" s="120">
        <v>0</v>
      </c>
      <c r="N62" s="126">
        <v>0</v>
      </c>
      <c r="O62" s="126">
        <v>0</v>
      </c>
      <c r="P62" s="126">
        <v>0</v>
      </c>
      <c r="Q62" s="126">
        <v>0</v>
      </c>
    </row>
    <row r="63" spans="1:17" s="93" customFormat="1" ht="48" x14ac:dyDescent="0.2">
      <c r="A63" s="82"/>
      <c r="B63" s="82" t="s">
        <v>145</v>
      </c>
      <c r="C63" s="109" t="s">
        <v>146</v>
      </c>
      <c r="D63" s="82" t="s">
        <v>8</v>
      </c>
      <c r="E63" s="82"/>
      <c r="F63" s="82"/>
      <c r="G63" s="82"/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</row>
    <row r="64" spans="1:17" ht="48" x14ac:dyDescent="0.2">
      <c r="A64" s="82"/>
      <c r="B64" s="82" t="s">
        <v>147</v>
      </c>
      <c r="C64" s="138" t="s">
        <v>148</v>
      </c>
      <c r="D64" s="82" t="s">
        <v>8</v>
      </c>
      <c r="E64" s="82"/>
      <c r="F64" s="82"/>
      <c r="G64" s="82">
        <v>75</v>
      </c>
      <c r="H64" s="92">
        <f>+H65</f>
        <v>312837.65000000002</v>
      </c>
      <c r="I64" s="92">
        <f t="shared" ref="I64:Q64" si="20">+I65</f>
        <v>234628.23</v>
      </c>
      <c r="J64" s="92">
        <f t="shared" si="20"/>
        <v>78209.420000000013</v>
      </c>
      <c r="K64" s="92">
        <f t="shared" si="20"/>
        <v>26740.6</v>
      </c>
      <c r="L64" s="92">
        <f t="shared" si="20"/>
        <v>56097.05</v>
      </c>
      <c r="M64" s="92">
        <f t="shared" si="20"/>
        <v>0</v>
      </c>
      <c r="N64" s="92">
        <f t="shared" si="20"/>
        <v>74125</v>
      </c>
      <c r="O64" s="92">
        <f t="shared" si="20"/>
        <v>60000</v>
      </c>
      <c r="P64" s="92">
        <f t="shared" si="20"/>
        <v>95875</v>
      </c>
      <c r="Q64" s="92">
        <f t="shared" si="20"/>
        <v>0</v>
      </c>
    </row>
    <row r="65" spans="1:17" s="99" customFormat="1" ht="51" customHeight="1" x14ac:dyDescent="0.2">
      <c r="A65" s="117">
        <v>26</v>
      </c>
      <c r="B65" s="117" t="s">
        <v>149</v>
      </c>
      <c r="C65" s="124" t="s">
        <v>936</v>
      </c>
      <c r="D65" s="117" t="s">
        <v>11</v>
      </c>
      <c r="E65" s="117" t="s">
        <v>854</v>
      </c>
      <c r="F65" s="117" t="s">
        <v>908</v>
      </c>
      <c r="G65" s="117">
        <v>75</v>
      </c>
      <c r="H65" s="119">
        <f>+K65+L65+M65+N65+O65+P65+Q65</f>
        <v>312837.65000000002</v>
      </c>
      <c r="I65" s="119">
        <v>234628.23</v>
      </c>
      <c r="J65" s="119">
        <f>+H65-I65</f>
        <v>78209.420000000013</v>
      </c>
      <c r="K65" s="119">
        <v>26740.6</v>
      </c>
      <c r="L65" s="119">
        <v>56097.05</v>
      </c>
      <c r="M65" s="120">
        <v>0</v>
      </c>
      <c r="N65" s="120">
        <f>43125+28750+2250</f>
        <v>74125</v>
      </c>
      <c r="O65" s="120">
        <v>60000</v>
      </c>
      <c r="P65" s="120">
        <v>95875</v>
      </c>
      <c r="Q65" s="120">
        <v>0</v>
      </c>
    </row>
    <row r="66" spans="1:17" s="93" customFormat="1" ht="48" x14ac:dyDescent="0.2">
      <c r="A66" s="82"/>
      <c r="B66" s="82" t="s">
        <v>154</v>
      </c>
      <c r="C66" s="109" t="s">
        <v>155</v>
      </c>
      <c r="D66" s="82" t="s">
        <v>8</v>
      </c>
      <c r="E66" s="82"/>
      <c r="F66" s="82"/>
      <c r="G66" s="82">
        <v>75</v>
      </c>
      <c r="H66" s="92">
        <f>+H67</f>
        <v>50000</v>
      </c>
      <c r="I66" s="92">
        <v>37500</v>
      </c>
      <c r="J66" s="92">
        <f t="shared" ref="J66:Q66" si="21">+J67</f>
        <v>12500</v>
      </c>
      <c r="K66" s="92">
        <f t="shared" si="21"/>
        <v>0</v>
      </c>
      <c r="L66" s="92">
        <f t="shared" si="21"/>
        <v>0</v>
      </c>
      <c r="M66" s="96">
        <f t="shared" si="21"/>
        <v>0</v>
      </c>
      <c r="N66" s="96">
        <f t="shared" si="21"/>
        <v>0</v>
      </c>
      <c r="O66" s="96">
        <f t="shared" si="21"/>
        <v>0</v>
      </c>
      <c r="P66" s="96">
        <f t="shared" si="21"/>
        <v>50000</v>
      </c>
      <c r="Q66" s="96">
        <f t="shared" si="21"/>
        <v>0</v>
      </c>
    </row>
    <row r="67" spans="1:17" s="99" customFormat="1" ht="26.25" customHeight="1" x14ac:dyDescent="0.2">
      <c r="A67" s="117">
        <v>27</v>
      </c>
      <c r="B67" s="117" t="s">
        <v>156</v>
      </c>
      <c r="C67" s="118" t="s">
        <v>896</v>
      </c>
      <c r="D67" s="117" t="s">
        <v>11</v>
      </c>
      <c r="E67" s="117" t="s">
        <v>854</v>
      </c>
      <c r="F67" s="117" t="s">
        <v>917</v>
      </c>
      <c r="G67" s="117">
        <v>75</v>
      </c>
      <c r="H67" s="119">
        <f>+K67+L67+M67+N67+O67+P67+Q67</f>
        <v>50000</v>
      </c>
      <c r="I67" s="119">
        <v>37500</v>
      </c>
      <c r="J67" s="119">
        <f>+H67-I67</f>
        <v>12500</v>
      </c>
      <c r="K67" s="119">
        <v>0</v>
      </c>
      <c r="L67" s="119">
        <v>0</v>
      </c>
      <c r="M67" s="120">
        <v>0</v>
      </c>
      <c r="N67" s="120">
        <v>0</v>
      </c>
      <c r="O67" s="120">
        <v>0</v>
      </c>
      <c r="P67" s="120">
        <v>50000</v>
      </c>
      <c r="Q67" s="120">
        <v>0</v>
      </c>
    </row>
    <row r="68" spans="1:17" ht="26.25" customHeight="1" x14ac:dyDescent="0.2">
      <c r="A68" s="81"/>
      <c r="B68" s="81" t="s">
        <v>158</v>
      </c>
      <c r="C68" s="107" t="s">
        <v>159</v>
      </c>
      <c r="D68" s="81" t="s">
        <v>5</v>
      </c>
      <c r="E68" s="81"/>
      <c r="F68" s="81"/>
      <c r="G68" s="81">
        <v>75</v>
      </c>
      <c r="H68" s="91">
        <f t="shared" ref="H68:P68" si="22">+H69+H71+H73+H77</f>
        <v>388018.83999999997</v>
      </c>
      <c r="I68" s="91">
        <f t="shared" si="22"/>
        <v>291014.12</v>
      </c>
      <c r="J68" s="91">
        <f t="shared" si="22"/>
        <v>97004.72</v>
      </c>
      <c r="K68" s="91">
        <f t="shared" si="22"/>
        <v>0</v>
      </c>
      <c r="L68" s="91">
        <f t="shared" si="22"/>
        <v>25488.95</v>
      </c>
      <c r="M68" s="97">
        <f t="shared" si="22"/>
        <v>102464.7</v>
      </c>
      <c r="N68" s="97">
        <f t="shared" si="22"/>
        <v>45596.259999999995</v>
      </c>
      <c r="O68" s="97">
        <f t="shared" si="22"/>
        <v>159468.93</v>
      </c>
      <c r="P68" s="97">
        <f t="shared" si="22"/>
        <v>55000</v>
      </c>
      <c r="Q68" s="97">
        <f>+Q69+Q71+Q73+Q77</f>
        <v>0</v>
      </c>
    </row>
    <row r="69" spans="1:17" ht="36" x14ac:dyDescent="0.2">
      <c r="A69" s="82"/>
      <c r="B69" s="82" t="s">
        <v>160</v>
      </c>
      <c r="C69" s="109" t="s">
        <v>161</v>
      </c>
      <c r="D69" s="82" t="s">
        <v>8</v>
      </c>
      <c r="E69" s="82"/>
      <c r="F69" s="82"/>
      <c r="G69" s="82">
        <v>75</v>
      </c>
      <c r="H69" s="92">
        <f>+H70</f>
        <v>30000</v>
      </c>
      <c r="I69" s="92">
        <f>+I70</f>
        <v>22500</v>
      </c>
      <c r="J69" s="92">
        <f t="shared" ref="J69:Q69" si="23">+J70</f>
        <v>7500</v>
      </c>
      <c r="K69" s="92">
        <f t="shared" si="23"/>
        <v>0</v>
      </c>
      <c r="L69" s="92">
        <f t="shared" si="23"/>
        <v>0</v>
      </c>
      <c r="M69" s="94">
        <f t="shared" si="23"/>
        <v>0</v>
      </c>
      <c r="N69" s="94">
        <f t="shared" si="23"/>
        <v>0</v>
      </c>
      <c r="O69" s="94">
        <f t="shared" si="23"/>
        <v>15000</v>
      </c>
      <c r="P69" s="94">
        <f t="shared" si="23"/>
        <v>15000</v>
      </c>
      <c r="Q69" s="94">
        <f t="shared" si="23"/>
        <v>0</v>
      </c>
    </row>
    <row r="70" spans="1:17" s="99" customFormat="1" ht="26.25" customHeight="1" x14ac:dyDescent="0.2">
      <c r="A70" s="117">
        <v>28</v>
      </c>
      <c r="B70" s="117" t="s">
        <v>162</v>
      </c>
      <c r="C70" s="118" t="s">
        <v>163</v>
      </c>
      <c r="D70" s="117" t="s">
        <v>11</v>
      </c>
      <c r="E70" s="117" t="s">
        <v>854</v>
      </c>
      <c r="F70" s="117" t="s">
        <v>917</v>
      </c>
      <c r="G70" s="117">
        <v>75</v>
      </c>
      <c r="H70" s="119">
        <f>+K70+L70+M70+N70+O70+P70+Q70</f>
        <v>30000</v>
      </c>
      <c r="I70" s="119">
        <v>22500</v>
      </c>
      <c r="J70" s="119">
        <f>+H70-I70</f>
        <v>7500</v>
      </c>
      <c r="K70" s="119">
        <v>0</v>
      </c>
      <c r="L70" s="119">
        <v>0</v>
      </c>
      <c r="M70" s="127">
        <v>0</v>
      </c>
      <c r="N70" s="120">
        <v>0</v>
      </c>
      <c r="O70" s="120">
        <v>15000</v>
      </c>
      <c r="P70" s="120">
        <v>15000</v>
      </c>
      <c r="Q70" s="120">
        <v>0</v>
      </c>
    </row>
    <row r="71" spans="1:17" s="93" customFormat="1" ht="48" x14ac:dyDescent="0.2">
      <c r="A71" s="82"/>
      <c r="B71" s="82" t="s">
        <v>164</v>
      </c>
      <c r="C71" s="109" t="s">
        <v>165</v>
      </c>
      <c r="D71" s="82" t="s">
        <v>8</v>
      </c>
      <c r="E71" s="82"/>
      <c r="F71" s="82"/>
      <c r="G71" s="82"/>
      <c r="H71" s="92">
        <f>+H72</f>
        <v>25000</v>
      </c>
      <c r="I71" s="92">
        <f>+I72</f>
        <v>18750</v>
      </c>
      <c r="J71" s="92">
        <f t="shared" ref="J71:Q71" si="24">+J72</f>
        <v>6250</v>
      </c>
      <c r="K71" s="92">
        <f t="shared" si="24"/>
        <v>0</v>
      </c>
      <c r="L71" s="92">
        <f t="shared" si="24"/>
        <v>0</v>
      </c>
      <c r="M71" s="92">
        <f t="shared" si="24"/>
        <v>0</v>
      </c>
      <c r="N71" s="92">
        <f t="shared" si="24"/>
        <v>0</v>
      </c>
      <c r="O71" s="92">
        <f t="shared" si="24"/>
        <v>25000</v>
      </c>
      <c r="P71" s="92">
        <f t="shared" si="24"/>
        <v>0</v>
      </c>
      <c r="Q71" s="92">
        <f t="shared" si="24"/>
        <v>0</v>
      </c>
    </row>
    <row r="72" spans="1:17" s="99" customFormat="1" ht="26.25" customHeight="1" x14ac:dyDescent="0.2">
      <c r="A72" s="117">
        <v>29</v>
      </c>
      <c r="B72" s="117" t="s">
        <v>166</v>
      </c>
      <c r="C72" s="118" t="s">
        <v>167</v>
      </c>
      <c r="D72" s="117" t="s">
        <v>11</v>
      </c>
      <c r="E72" s="117" t="s">
        <v>854</v>
      </c>
      <c r="F72" s="117" t="s">
        <v>908</v>
      </c>
      <c r="G72" s="117">
        <v>75</v>
      </c>
      <c r="H72" s="119">
        <f>+K72+L72+M72+N72+O72+P72+Q72</f>
        <v>25000</v>
      </c>
      <c r="I72" s="119">
        <v>18750</v>
      </c>
      <c r="J72" s="119">
        <f>+H72-I72</f>
        <v>6250</v>
      </c>
      <c r="K72" s="119">
        <v>0</v>
      </c>
      <c r="L72" s="119">
        <v>0</v>
      </c>
      <c r="M72" s="127">
        <v>0</v>
      </c>
      <c r="N72" s="127">
        <v>0</v>
      </c>
      <c r="O72" s="127">
        <v>25000</v>
      </c>
      <c r="P72" s="127">
        <v>0</v>
      </c>
      <c r="Q72" s="127">
        <v>0</v>
      </c>
    </row>
    <row r="73" spans="1:17" s="93" customFormat="1" ht="36" x14ac:dyDescent="0.2">
      <c r="A73" s="82"/>
      <c r="B73" s="82" t="s">
        <v>168</v>
      </c>
      <c r="C73" s="109" t="s">
        <v>169</v>
      </c>
      <c r="D73" s="82" t="s">
        <v>8</v>
      </c>
      <c r="E73" s="82"/>
      <c r="F73" s="82"/>
      <c r="G73" s="82">
        <v>75</v>
      </c>
      <c r="H73" s="92">
        <f>SUM(H74:H76)</f>
        <v>283018.83999999997</v>
      </c>
      <c r="I73" s="92">
        <f>SUM(I74:I76)</f>
        <v>212264.12</v>
      </c>
      <c r="J73" s="92">
        <f t="shared" ref="J73:P73" si="25">SUM(J74:J76)</f>
        <v>70754.720000000001</v>
      </c>
      <c r="K73" s="92">
        <f t="shared" si="25"/>
        <v>0</v>
      </c>
      <c r="L73" s="92">
        <f t="shared" si="25"/>
        <v>25488.95</v>
      </c>
      <c r="M73" s="92">
        <f t="shared" si="25"/>
        <v>102464.7</v>
      </c>
      <c r="N73" s="92">
        <f t="shared" si="25"/>
        <v>45596.259999999995</v>
      </c>
      <c r="O73" s="92">
        <f t="shared" si="25"/>
        <v>69468.929999999993</v>
      </c>
      <c r="P73" s="92">
        <f t="shared" si="25"/>
        <v>40000</v>
      </c>
      <c r="Q73" s="92">
        <f>SUM(Q74:Q76)</f>
        <v>0</v>
      </c>
    </row>
    <row r="74" spans="1:17" s="99" customFormat="1" ht="24" x14ac:dyDescent="0.2">
      <c r="A74" s="121" t="s">
        <v>83</v>
      </c>
      <c r="B74" s="121" t="s">
        <v>170</v>
      </c>
      <c r="C74" s="124" t="s">
        <v>898</v>
      </c>
      <c r="D74" s="121" t="s">
        <v>11</v>
      </c>
      <c r="E74" s="121" t="s">
        <v>885</v>
      </c>
      <c r="F74" s="121" t="s">
        <v>917</v>
      </c>
      <c r="G74" s="121">
        <v>75</v>
      </c>
      <c r="H74" s="122">
        <f>+K74+L74+M74+N74+O74+P74+Q74</f>
        <v>53910.7</v>
      </c>
      <c r="I74" s="119">
        <v>40433.019999999997</v>
      </c>
      <c r="J74" s="122">
        <f>+H74-I74</f>
        <v>13477.68</v>
      </c>
      <c r="K74" s="122">
        <v>0</v>
      </c>
      <c r="L74" s="122">
        <v>10603</v>
      </c>
      <c r="M74" s="120">
        <f>19397+23910.7</f>
        <v>43307.7</v>
      </c>
      <c r="N74" s="120">
        <v>0</v>
      </c>
      <c r="O74" s="120">
        <v>0</v>
      </c>
      <c r="P74" s="120">
        <v>0</v>
      </c>
      <c r="Q74" s="120">
        <v>0</v>
      </c>
    </row>
    <row r="75" spans="1:17" s="99" customFormat="1" ht="26.25" customHeight="1" x14ac:dyDescent="0.2">
      <c r="A75" s="121">
        <v>30</v>
      </c>
      <c r="B75" s="117" t="s">
        <v>174</v>
      </c>
      <c r="C75" s="118" t="s">
        <v>175</v>
      </c>
      <c r="D75" s="117" t="s">
        <v>11</v>
      </c>
      <c r="E75" s="117" t="s">
        <v>854</v>
      </c>
      <c r="F75" s="117" t="s">
        <v>908</v>
      </c>
      <c r="G75" s="117">
        <v>75</v>
      </c>
      <c r="H75" s="119">
        <f>+K75+L75+M75+N75+O75+P75+Q75</f>
        <v>84108.14</v>
      </c>
      <c r="I75" s="119">
        <v>63081.1</v>
      </c>
      <c r="J75" s="119">
        <f>+H75-I75</f>
        <v>21027.040000000001</v>
      </c>
      <c r="K75" s="119">
        <v>0</v>
      </c>
      <c r="L75" s="119">
        <v>14885.95</v>
      </c>
      <c r="M75" s="127">
        <v>59157</v>
      </c>
      <c r="N75" s="127">
        <v>10065.189999999999</v>
      </c>
      <c r="O75" s="127">
        <v>0</v>
      </c>
      <c r="P75" s="127">
        <v>0</v>
      </c>
      <c r="Q75" s="127">
        <v>0</v>
      </c>
    </row>
    <row r="76" spans="1:17" s="99" customFormat="1" ht="35.25" customHeight="1" x14ac:dyDescent="0.2">
      <c r="A76" s="121">
        <v>31</v>
      </c>
      <c r="B76" s="121" t="s">
        <v>923</v>
      </c>
      <c r="C76" s="124" t="s">
        <v>913</v>
      </c>
      <c r="D76" s="125" t="s">
        <v>11</v>
      </c>
      <c r="E76" s="125" t="s">
        <v>907</v>
      </c>
      <c r="F76" s="121" t="s">
        <v>917</v>
      </c>
      <c r="G76" s="121"/>
      <c r="H76" s="126">
        <f>+K76+L76+M76+N76+O76+P76+Q76</f>
        <v>145000</v>
      </c>
      <c r="I76" s="119">
        <v>108750</v>
      </c>
      <c r="J76" s="126">
        <f>H76-I76</f>
        <v>36250</v>
      </c>
      <c r="K76" s="122">
        <v>0</v>
      </c>
      <c r="L76" s="122">
        <v>0</v>
      </c>
      <c r="M76" s="120">
        <v>0</v>
      </c>
      <c r="N76" s="126">
        <v>35531.07</v>
      </c>
      <c r="O76" s="126">
        <v>69468.929999999993</v>
      </c>
      <c r="P76" s="126">
        <v>40000</v>
      </c>
      <c r="Q76" s="126">
        <v>0</v>
      </c>
    </row>
    <row r="77" spans="1:17" s="93" customFormat="1" ht="34.5" customHeight="1" x14ac:dyDescent="0.2">
      <c r="A77" s="82"/>
      <c r="B77" s="82" t="s">
        <v>177</v>
      </c>
      <c r="C77" s="109" t="s">
        <v>178</v>
      </c>
      <c r="D77" s="82" t="s">
        <v>8</v>
      </c>
      <c r="E77" s="82"/>
      <c r="F77" s="82"/>
      <c r="G77" s="82">
        <v>75</v>
      </c>
      <c r="H77" s="92">
        <f>+H78</f>
        <v>50000</v>
      </c>
      <c r="I77" s="92">
        <v>37500</v>
      </c>
      <c r="J77" s="92">
        <f t="shared" ref="J77:Q77" si="26">+J78</f>
        <v>12500</v>
      </c>
      <c r="K77" s="92">
        <f t="shared" si="26"/>
        <v>0</v>
      </c>
      <c r="L77" s="92">
        <f t="shared" si="26"/>
        <v>0</v>
      </c>
      <c r="M77" s="94">
        <f t="shared" si="26"/>
        <v>0</v>
      </c>
      <c r="N77" s="94">
        <f t="shared" si="26"/>
        <v>0</v>
      </c>
      <c r="O77" s="94">
        <f t="shared" si="26"/>
        <v>50000</v>
      </c>
      <c r="P77" s="94">
        <f t="shared" si="26"/>
        <v>0</v>
      </c>
      <c r="Q77" s="94">
        <f t="shared" si="26"/>
        <v>0</v>
      </c>
    </row>
    <row r="78" spans="1:17" s="99" customFormat="1" ht="26.25" customHeight="1" x14ac:dyDescent="0.2">
      <c r="A78" s="117">
        <v>32</v>
      </c>
      <c r="B78" s="117" t="s">
        <v>179</v>
      </c>
      <c r="C78" s="118" t="s">
        <v>180</v>
      </c>
      <c r="D78" s="117" t="s">
        <v>11</v>
      </c>
      <c r="E78" s="117" t="s">
        <v>854</v>
      </c>
      <c r="F78" s="117" t="s">
        <v>917</v>
      </c>
      <c r="G78" s="117">
        <v>75</v>
      </c>
      <c r="H78" s="119">
        <f>+K78+L78+M78+N78+O78+P78+Q78</f>
        <v>50000</v>
      </c>
      <c r="I78" s="119">
        <v>37500</v>
      </c>
      <c r="J78" s="119">
        <f>+H78-I78</f>
        <v>12500</v>
      </c>
      <c r="K78" s="119">
        <v>0</v>
      </c>
      <c r="L78" s="119">
        <v>0</v>
      </c>
      <c r="M78" s="127">
        <v>0</v>
      </c>
      <c r="N78" s="127">
        <v>0</v>
      </c>
      <c r="O78" s="127">
        <v>50000</v>
      </c>
      <c r="P78" s="127">
        <v>0</v>
      </c>
      <c r="Q78" s="127">
        <v>0</v>
      </c>
    </row>
    <row r="79" spans="1:17" s="93" customFormat="1" ht="26.25" customHeight="1" x14ac:dyDescent="0.2">
      <c r="A79" s="106"/>
      <c r="B79" s="106" t="s">
        <v>184</v>
      </c>
      <c r="C79" s="112" t="s">
        <v>185</v>
      </c>
      <c r="D79" s="106" t="s">
        <v>2</v>
      </c>
      <c r="E79" s="106"/>
      <c r="F79" s="106"/>
      <c r="G79" s="106">
        <v>75</v>
      </c>
      <c r="H79" s="104">
        <f>+H80+H93+H98</f>
        <v>6230239.9000000004</v>
      </c>
      <c r="I79" s="104">
        <f t="shared" ref="I79:P79" si="27">+I80+I93+I98</f>
        <v>4672679.87</v>
      </c>
      <c r="J79" s="104">
        <f t="shared" si="27"/>
        <v>1557560.03</v>
      </c>
      <c r="K79" s="104">
        <f t="shared" si="27"/>
        <v>325700.42999999993</v>
      </c>
      <c r="L79" s="104">
        <f t="shared" si="27"/>
        <v>591546.88</v>
      </c>
      <c r="M79" s="104">
        <f t="shared" si="27"/>
        <v>777490.92999999993</v>
      </c>
      <c r="N79" s="104">
        <f t="shared" si="27"/>
        <v>1130049.44</v>
      </c>
      <c r="O79" s="104">
        <f t="shared" si="27"/>
        <v>1398000</v>
      </c>
      <c r="P79" s="104">
        <f t="shared" si="27"/>
        <v>1430452.22</v>
      </c>
      <c r="Q79" s="104">
        <f>+Q80+Q93+Q98</f>
        <v>577000</v>
      </c>
    </row>
    <row r="80" spans="1:17" s="99" customFormat="1" ht="26.25" customHeight="1" x14ac:dyDescent="0.2">
      <c r="A80" s="85"/>
      <c r="B80" s="85" t="s">
        <v>186</v>
      </c>
      <c r="C80" s="113" t="s">
        <v>187</v>
      </c>
      <c r="D80" s="85" t="s">
        <v>5</v>
      </c>
      <c r="E80" s="85"/>
      <c r="F80" s="85"/>
      <c r="G80" s="85">
        <v>75</v>
      </c>
      <c r="H80" s="98">
        <f t="shared" ref="H80:P80" si="28">+H81+H83+H85+H89+H91</f>
        <v>5610850.2800000003</v>
      </c>
      <c r="I80" s="98">
        <f t="shared" si="28"/>
        <v>4208137.68</v>
      </c>
      <c r="J80" s="98">
        <f t="shared" si="28"/>
        <v>1402712.5999999999</v>
      </c>
      <c r="K80" s="98">
        <f t="shared" si="28"/>
        <v>307474.47999999992</v>
      </c>
      <c r="L80" s="98">
        <f t="shared" si="28"/>
        <v>444889.41000000003</v>
      </c>
      <c r="M80" s="98">
        <f t="shared" si="28"/>
        <v>686093.5199999999</v>
      </c>
      <c r="N80" s="98">
        <f t="shared" si="28"/>
        <v>1076940.6499999999</v>
      </c>
      <c r="O80" s="98">
        <f t="shared" si="28"/>
        <v>1243000</v>
      </c>
      <c r="P80" s="98">
        <f t="shared" si="28"/>
        <v>1275452.22</v>
      </c>
      <c r="Q80" s="98">
        <f>+Q81+Q83+Q85+Q89+Q91</f>
        <v>577000</v>
      </c>
    </row>
    <row r="81" spans="1:17" s="99" customFormat="1" ht="48" x14ac:dyDescent="0.2">
      <c r="A81" s="86"/>
      <c r="B81" s="86" t="s">
        <v>188</v>
      </c>
      <c r="C81" s="114" t="s">
        <v>189</v>
      </c>
      <c r="D81" s="86" t="s">
        <v>8</v>
      </c>
      <c r="E81" s="86"/>
      <c r="F81" s="86"/>
      <c r="G81" s="86">
        <v>75</v>
      </c>
      <c r="H81" s="94">
        <f>+H82</f>
        <v>73893.13</v>
      </c>
      <c r="I81" s="94">
        <f t="shared" ref="I81:Q81" si="29">+I82</f>
        <v>55419.839999999997</v>
      </c>
      <c r="J81" s="94">
        <f t="shared" si="29"/>
        <v>18473.290000000008</v>
      </c>
      <c r="K81" s="94">
        <f t="shared" si="29"/>
        <v>18877.75</v>
      </c>
      <c r="L81" s="94">
        <f t="shared" si="29"/>
        <v>0</v>
      </c>
      <c r="M81" s="94">
        <f t="shared" si="29"/>
        <v>0</v>
      </c>
      <c r="N81" s="94">
        <f t="shared" si="29"/>
        <v>7612.18</v>
      </c>
      <c r="O81" s="94">
        <f t="shared" si="29"/>
        <v>23000</v>
      </c>
      <c r="P81" s="94">
        <f t="shared" si="29"/>
        <v>24403.200000000001</v>
      </c>
      <c r="Q81" s="94">
        <f t="shared" si="29"/>
        <v>0</v>
      </c>
    </row>
    <row r="82" spans="1:17" s="99" customFormat="1" ht="26.25" customHeight="1" x14ac:dyDescent="0.2">
      <c r="A82" s="128">
        <v>33</v>
      </c>
      <c r="B82" s="128" t="s">
        <v>190</v>
      </c>
      <c r="C82" s="129" t="s">
        <v>191</v>
      </c>
      <c r="D82" s="128" t="s">
        <v>11</v>
      </c>
      <c r="E82" s="128" t="s">
        <v>858</v>
      </c>
      <c r="F82" s="128" t="s">
        <v>908</v>
      </c>
      <c r="G82" s="128">
        <v>75</v>
      </c>
      <c r="H82" s="130">
        <f>+K82+L82+M82+N82+O82+P82+Q82</f>
        <v>73893.13</v>
      </c>
      <c r="I82" s="130">
        <v>55419.839999999997</v>
      </c>
      <c r="J82" s="130">
        <f>+H82-I82</f>
        <v>18473.290000000008</v>
      </c>
      <c r="K82" s="130">
        <v>18877.75</v>
      </c>
      <c r="L82" s="130">
        <v>0</v>
      </c>
      <c r="M82" s="127">
        <v>0</v>
      </c>
      <c r="N82" s="127">
        <v>7612.18</v>
      </c>
      <c r="O82" s="127">
        <v>23000</v>
      </c>
      <c r="P82" s="127">
        <v>24403.200000000001</v>
      </c>
      <c r="Q82" s="127">
        <v>0</v>
      </c>
    </row>
    <row r="83" spans="1:17" s="99" customFormat="1" ht="48" x14ac:dyDescent="0.2">
      <c r="A83" s="86"/>
      <c r="B83" s="86" t="s">
        <v>194</v>
      </c>
      <c r="C83" s="114" t="s">
        <v>195</v>
      </c>
      <c r="D83" s="86" t="s">
        <v>8</v>
      </c>
      <c r="E83" s="86"/>
      <c r="F83" s="86"/>
      <c r="G83" s="86">
        <v>75</v>
      </c>
      <c r="H83" s="94">
        <f>+H84</f>
        <v>45368.880000000005</v>
      </c>
      <c r="I83" s="94">
        <f t="shared" ref="I83:Q83" si="30">+I84</f>
        <v>34026.660000000003</v>
      </c>
      <c r="J83" s="94">
        <f t="shared" si="30"/>
        <v>11342.220000000001</v>
      </c>
      <c r="K83" s="94">
        <f t="shared" si="30"/>
        <v>0</v>
      </c>
      <c r="L83" s="94">
        <f t="shared" si="30"/>
        <v>1023.76</v>
      </c>
      <c r="M83" s="94">
        <f t="shared" si="30"/>
        <v>1349</v>
      </c>
      <c r="N83" s="94">
        <f t="shared" si="30"/>
        <v>2996.12</v>
      </c>
      <c r="O83" s="94">
        <f t="shared" si="30"/>
        <v>20000</v>
      </c>
      <c r="P83" s="94">
        <f t="shared" si="30"/>
        <v>20000</v>
      </c>
      <c r="Q83" s="94">
        <f t="shared" si="30"/>
        <v>0</v>
      </c>
    </row>
    <row r="84" spans="1:17" s="99" customFormat="1" ht="26.25" customHeight="1" x14ac:dyDescent="0.2">
      <c r="A84" s="128">
        <v>34</v>
      </c>
      <c r="B84" s="128" t="s">
        <v>196</v>
      </c>
      <c r="C84" s="129" t="s">
        <v>197</v>
      </c>
      <c r="D84" s="128" t="s">
        <v>11</v>
      </c>
      <c r="E84" s="128" t="s">
        <v>859</v>
      </c>
      <c r="F84" s="128" t="s">
        <v>908</v>
      </c>
      <c r="G84" s="128">
        <v>75</v>
      </c>
      <c r="H84" s="130">
        <f>+K84+L84+M84+N84+O84+P84+Q84</f>
        <v>45368.880000000005</v>
      </c>
      <c r="I84" s="130">
        <v>34026.660000000003</v>
      </c>
      <c r="J84" s="130">
        <f>+H84-I84</f>
        <v>11342.220000000001</v>
      </c>
      <c r="K84" s="130">
        <v>0</v>
      </c>
      <c r="L84" s="130">
        <v>1023.76</v>
      </c>
      <c r="M84" s="127">
        <v>1349</v>
      </c>
      <c r="N84" s="127">
        <v>2996.12</v>
      </c>
      <c r="O84" s="127">
        <v>20000</v>
      </c>
      <c r="P84" s="127">
        <v>20000</v>
      </c>
      <c r="Q84" s="127">
        <v>0</v>
      </c>
    </row>
    <row r="85" spans="1:17" ht="48" x14ac:dyDescent="0.2">
      <c r="A85" s="86"/>
      <c r="B85" s="86" t="s">
        <v>198</v>
      </c>
      <c r="C85" s="114" t="s">
        <v>199</v>
      </c>
      <c r="D85" s="86" t="s">
        <v>8</v>
      </c>
      <c r="E85" s="86"/>
      <c r="F85" s="86"/>
      <c r="G85" s="86">
        <v>75</v>
      </c>
      <c r="H85" s="94">
        <f>+H86+H87+H88</f>
        <v>5123610.8600000003</v>
      </c>
      <c r="I85" s="94">
        <f t="shared" ref="I85:P85" si="31">+I86+I87+I88</f>
        <v>3842708.14</v>
      </c>
      <c r="J85" s="94">
        <f t="shared" si="31"/>
        <v>1280902.72</v>
      </c>
      <c r="K85" s="94">
        <f t="shared" si="31"/>
        <v>258327.71</v>
      </c>
      <c r="L85" s="94">
        <f t="shared" si="31"/>
        <v>376693.42000000004</v>
      </c>
      <c r="M85" s="94">
        <f t="shared" si="31"/>
        <v>645838.44999999995</v>
      </c>
      <c r="N85" s="94">
        <f t="shared" si="31"/>
        <v>1034702.26</v>
      </c>
      <c r="O85" s="94">
        <f t="shared" si="31"/>
        <v>1100000</v>
      </c>
      <c r="P85" s="94">
        <f t="shared" si="31"/>
        <v>1131049.02</v>
      </c>
      <c r="Q85" s="94">
        <f>+Q86+Q87+Q88</f>
        <v>577000</v>
      </c>
    </row>
    <row r="86" spans="1:17" s="99" customFormat="1" ht="26.25" customHeight="1" x14ac:dyDescent="0.2">
      <c r="A86" s="128">
        <v>35</v>
      </c>
      <c r="B86" s="128" t="s">
        <v>200</v>
      </c>
      <c r="C86" s="129" t="s">
        <v>201</v>
      </c>
      <c r="D86" s="128" t="s">
        <v>11</v>
      </c>
      <c r="E86" s="128" t="s">
        <v>859</v>
      </c>
      <c r="F86" s="128" t="s">
        <v>917</v>
      </c>
      <c r="G86" s="128">
        <v>75</v>
      </c>
      <c r="H86" s="130">
        <f>+K86+L86+M86+N86+O86+P86+Q86</f>
        <v>1754581.66</v>
      </c>
      <c r="I86" s="130">
        <v>1748686.24</v>
      </c>
      <c r="J86" s="130">
        <f>+H86-I86</f>
        <v>5895.4199999999255</v>
      </c>
      <c r="K86" s="130">
        <v>245284.65</v>
      </c>
      <c r="L86" s="130">
        <v>324823.75</v>
      </c>
      <c r="M86" s="127">
        <v>224448.86</v>
      </c>
      <c r="N86" s="127">
        <v>260024.4</v>
      </c>
      <c r="O86" s="127">
        <v>350000</v>
      </c>
      <c r="P86" s="127">
        <v>350000</v>
      </c>
      <c r="Q86" s="127">
        <v>0</v>
      </c>
    </row>
    <row r="87" spans="1:17" s="99" customFormat="1" ht="26.25" customHeight="1" x14ac:dyDescent="0.2">
      <c r="A87" s="128">
        <v>36</v>
      </c>
      <c r="B87" s="128" t="s">
        <v>202</v>
      </c>
      <c r="C87" s="129" t="s">
        <v>203</v>
      </c>
      <c r="D87" s="128" t="s">
        <v>11</v>
      </c>
      <c r="E87" s="128" t="s">
        <v>859</v>
      </c>
      <c r="F87" s="128" t="s">
        <v>917</v>
      </c>
      <c r="G87" s="128">
        <v>75</v>
      </c>
      <c r="H87" s="130">
        <f>+K87+L87+M87+N87+O87+P87+Q87</f>
        <v>3108525.04</v>
      </c>
      <c r="I87" s="130">
        <v>1898643.78</v>
      </c>
      <c r="J87" s="130">
        <f>+H87-I87</f>
        <v>1209881.26</v>
      </c>
      <c r="K87" s="130"/>
      <c r="L87" s="130">
        <v>4568.8999999999996</v>
      </c>
      <c r="M87" s="127">
        <v>372208.72</v>
      </c>
      <c r="N87" s="127">
        <v>723698.4</v>
      </c>
      <c r="O87" s="127">
        <v>700000</v>
      </c>
      <c r="P87" s="127">
        <v>731049.02</v>
      </c>
      <c r="Q87" s="127">
        <v>577000</v>
      </c>
    </row>
    <row r="88" spans="1:17" s="99" customFormat="1" ht="26.25" customHeight="1" x14ac:dyDescent="0.2">
      <c r="A88" s="128">
        <v>37</v>
      </c>
      <c r="B88" s="128" t="s">
        <v>204</v>
      </c>
      <c r="C88" s="129" t="s">
        <v>205</v>
      </c>
      <c r="D88" s="128" t="s">
        <v>11</v>
      </c>
      <c r="E88" s="128" t="s">
        <v>940</v>
      </c>
      <c r="F88" s="128" t="s">
        <v>917</v>
      </c>
      <c r="G88" s="128">
        <v>75</v>
      </c>
      <c r="H88" s="130">
        <f>+K88+L88+M88+N88+O88+P88+Q88</f>
        <v>260504.16</v>
      </c>
      <c r="I88" s="130">
        <v>195378.12</v>
      </c>
      <c r="J88" s="130">
        <f>+H88-I88</f>
        <v>65126.040000000008</v>
      </c>
      <c r="K88" s="130">
        <v>13043.06</v>
      </c>
      <c r="L88" s="130">
        <v>47300.77</v>
      </c>
      <c r="M88" s="127">
        <v>49180.87</v>
      </c>
      <c r="N88" s="127">
        <v>50979.46</v>
      </c>
      <c r="O88" s="127">
        <v>50000</v>
      </c>
      <c r="P88" s="127">
        <v>50000</v>
      </c>
      <c r="Q88" s="127">
        <v>0</v>
      </c>
    </row>
    <row r="89" spans="1:17" ht="26.25" customHeight="1" x14ac:dyDescent="0.2">
      <c r="A89" s="86"/>
      <c r="B89" s="86" t="s">
        <v>206</v>
      </c>
      <c r="C89" s="114" t="s">
        <v>207</v>
      </c>
      <c r="D89" s="86" t="s">
        <v>8</v>
      </c>
      <c r="E89" s="86"/>
      <c r="F89" s="86"/>
      <c r="G89" s="86">
        <v>75</v>
      </c>
      <c r="H89" s="94">
        <f>+H90</f>
        <v>209184.4</v>
      </c>
      <c r="I89" s="94">
        <f t="shared" ref="I89:Q89" si="32">+I90</f>
        <v>156888.29</v>
      </c>
      <c r="J89" s="94">
        <f t="shared" si="32"/>
        <v>52296.109999999986</v>
      </c>
      <c r="K89" s="94">
        <f t="shared" si="32"/>
        <v>24275.040000000001</v>
      </c>
      <c r="L89" s="94">
        <f t="shared" si="32"/>
        <v>34430.589999999997</v>
      </c>
      <c r="M89" s="94">
        <f t="shared" si="32"/>
        <v>26247.86</v>
      </c>
      <c r="N89" s="94">
        <f t="shared" si="32"/>
        <v>24230.91</v>
      </c>
      <c r="O89" s="94">
        <f t="shared" si="32"/>
        <v>50000</v>
      </c>
      <c r="P89" s="94">
        <f t="shared" si="32"/>
        <v>50000</v>
      </c>
      <c r="Q89" s="94">
        <f t="shared" si="32"/>
        <v>0</v>
      </c>
    </row>
    <row r="90" spans="1:17" s="99" customFormat="1" ht="26.25" customHeight="1" x14ac:dyDescent="0.2">
      <c r="A90" s="128">
        <v>38</v>
      </c>
      <c r="B90" s="128" t="s">
        <v>208</v>
      </c>
      <c r="C90" s="129" t="s">
        <v>209</v>
      </c>
      <c r="D90" s="128" t="s">
        <v>11</v>
      </c>
      <c r="E90" s="128" t="s">
        <v>859</v>
      </c>
      <c r="F90" s="128" t="s">
        <v>917</v>
      </c>
      <c r="G90" s="128">
        <v>75</v>
      </c>
      <c r="H90" s="130">
        <f>+K90+L90+M90+N90+O90+P90+Q90</f>
        <v>209184.4</v>
      </c>
      <c r="I90" s="130">
        <v>156888.29</v>
      </c>
      <c r="J90" s="130">
        <f>+H90-I90</f>
        <v>52296.109999999986</v>
      </c>
      <c r="K90" s="130">
        <v>24275.040000000001</v>
      </c>
      <c r="L90" s="130">
        <v>34430.589999999997</v>
      </c>
      <c r="M90" s="127">
        <v>26247.86</v>
      </c>
      <c r="N90" s="127">
        <v>24230.91</v>
      </c>
      <c r="O90" s="127">
        <v>50000</v>
      </c>
      <c r="P90" s="127">
        <v>50000</v>
      </c>
      <c r="Q90" s="127">
        <v>0</v>
      </c>
    </row>
    <row r="91" spans="1:17" ht="24" x14ac:dyDescent="0.2">
      <c r="A91" s="86"/>
      <c r="B91" s="86" t="s">
        <v>210</v>
      </c>
      <c r="C91" s="114" t="s">
        <v>211</v>
      </c>
      <c r="D91" s="86" t="s">
        <v>8</v>
      </c>
      <c r="E91" s="86"/>
      <c r="F91" s="86"/>
      <c r="G91" s="86">
        <v>75</v>
      </c>
      <c r="H91" s="94">
        <f>+H92</f>
        <v>158793.01</v>
      </c>
      <c r="I91" s="94">
        <f t="shared" ref="I91:Q91" si="33">+I92</f>
        <v>119094.75</v>
      </c>
      <c r="J91" s="94">
        <f t="shared" si="33"/>
        <v>39698.260000000009</v>
      </c>
      <c r="K91" s="94">
        <f t="shared" si="33"/>
        <v>5993.98</v>
      </c>
      <c r="L91" s="94">
        <f t="shared" si="33"/>
        <v>32741.64</v>
      </c>
      <c r="M91" s="94">
        <f t="shared" si="33"/>
        <v>12658.21</v>
      </c>
      <c r="N91" s="94">
        <f t="shared" si="33"/>
        <v>7399.18</v>
      </c>
      <c r="O91" s="94">
        <f t="shared" si="33"/>
        <v>50000</v>
      </c>
      <c r="P91" s="94">
        <f t="shared" si="33"/>
        <v>50000</v>
      </c>
      <c r="Q91" s="94">
        <f t="shared" si="33"/>
        <v>0</v>
      </c>
    </row>
    <row r="92" spans="1:17" s="99" customFormat="1" ht="26.25" customHeight="1" x14ac:dyDescent="0.2">
      <c r="A92" s="128">
        <v>39</v>
      </c>
      <c r="B92" s="128" t="s">
        <v>212</v>
      </c>
      <c r="C92" s="129" t="s">
        <v>211</v>
      </c>
      <c r="D92" s="128" t="s">
        <v>11</v>
      </c>
      <c r="E92" s="128" t="s">
        <v>859</v>
      </c>
      <c r="F92" s="128" t="s">
        <v>917</v>
      </c>
      <c r="G92" s="128">
        <v>75</v>
      </c>
      <c r="H92" s="130">
        <f>+K92+L92+M92+N92+O92+P92+Q92</f>
        <v>158793.01</v>
      </c>
      <c r="I92" s="130">
        <v>119094.75</v>
      </c>
      <c r="J92" s="130">
        <f>+H92-I92</f>
        <v>39698.260000000009</v>
      </c>
      <c r="K92" s="130">
        <v>5993.98</v>
      </c>
      <c r="L92" s="130">
        <v>32741.64</v>
      </c>
      <c r="M92" s="127">
        <v>12658.21</v>
      </c>
      <c r="N92" s="127">
        <v>7399.18</v>
      </c>
      <c r="O92" s="127">
        <v>50000</v>
      </c>
      <c r="P92" s="127">
        <v>50000</v>
      </c>
      <c r="Q92" s="127">
        <v>0</v>
      </c>
    </row>
    <row r="93" spans="1:17" ht="26.25" customHeight="1" x14ac:dyDescent="0.2">
      <c r="A93" s="85"/>
      <c r="B93" s="85" t="s">
        <v>213</v>
      </c>
      <c r="C93" s="113" t="s">
        <v>214</v>
      </c>
      <c r="D93" s="85" t="s">
        <v>5</v>
      </c>
      <c r="E93" s="85"/>
      <c r="F93" s="85"/>
      <c r="G93" s="85">
        <v>75</v>
      </c>
      <c r="H93" s="98">
        <f>+H94+H96</f>
        <v>606803.22</v>
      </c>
      <c r="I93" s="98">
        <f t="shared" ref="I93:P93" si="34">+I94+I96</f>
        <v>455102.4</v>
      </c>
      <c r="J93" s="98">
        <f t="shared" si="34"/>
        <v>151700.81999999998</v>
      </c>
      <c r="K93" s="98">
        <f t="shared" si="34"/>
        <v>18225.95</v>
      </c>
      <c r="L93" s="98">
        <f t="shared" si="34"/>
        <v>145260.57</v>
      </c>
      <c r="M93" s="98">
        <f t="shared" si="34"/>
        <v>90599.64</v>
      </c>
      <c r="N93" s="98">
        <f t="shared" si="34"/>
        <v>52717.06</v>
      </c>
      <c r="O93" s="98">
        <f t="shared" si="34"/>
        <v>150000</v>
      </c>
      <c r="P93" s="98">
        <f t="shared" si="34"/>
        <v>150000</v>
      </c>
      <c r="Q93" s="98">
        <f>+Q94+Q96</f>
        <v>0</v>
      </c>
    </row>
    <row r="94" spans="1:17" ht="48" x14ac:dyDescent="0.2">
      <c r="A94" s="86"/>
      <c r="B94" s="86" t="s">
        <v>215</v>
      </c>
      <c r="C94" s="114" t="s">
        <v>216</v>
      </c>
      <c r="D94" s="86" t="s">
        <v>8</v>
      </c>
      <c r="E94" s="86"/>
      <c r="F94" s="86"/>
      <c r="G94" s="86">
        <v>75</v>
      </c>
      <c r="H94" s="94">
        <f>+H95</f>
        <v>366244.33999999997</v>
      </c>
      <c r="I94" s="94">
        <f t="shared" ref="I94:Q94" si="35">+I95</f>
        <v>274683.25</v>
      </c>
      <c r="J94" s="94">
        <f t="shared" si="35"/>
        <v>91561.089999999967</v>
      </c>
      <c r="K94" s="94">
        <f t="shared" si="35"/>
        <v>0</v>
      </c>
      <c r="L94" s="94">
        <f t="shared" si="35"/>
        <v>105210.56</v>
      </c>
      <c r="M94" s="94">
        <f t="shared" si="35"/>
        <v>51239.92</v>
      </c>
      <c r="N94" s="94">
        <f t="shared" si="35"/>
        <v>9793.86</v>
      </c>
      <c r="O94" s="94">
        <f t="shared" si="35"/>
        <v>100000</v>
      </c>
      <c r="P94" s="94">
        <f t="shared" si="35"/>
        <v>100000</v>
      </c>
      <c r="Q94" s="94">
        <f t="shared" si="35"/>
        <v>0</v>
      </c>
    </row>
    <row r="95" spans="1:17" s="99" customFormat="1" ht="36.75" customHeight="1" x14ac:dyDescent="0.2">
      <c r="A95" s="128">
        <v>40</v>
      </c>
      <c r="B95" s="128" t="s">
        <v>217</v>
      </c>
      <c r="C95" s="129" t="s">
        <v>218</v>
      </c>
      <c r="D95" s="128" t="s">
        <v>11</v>
      </c>
      <c r="E95" s="128" t="s">
        <v>859</v>
      </c>
      <c r="F95" s="128" t="s">
        <v>908</v>
      </c>
      <c r="G95" s="128">
        <v>75</v>
      </c>
      <c r="H95" s="130">
        <f>+K95+L95+M95+N95+O95+P95+Q95</f>
        <v>366244.33999999997</v>
      </c>
      <c r="I95" s="119">
        <v>274683.25</v>
      </c>
      <c r="J95" s="130">
        <f>+H95-I95</f>
        <v>91561.089999999967</v>
      </c>
      <c r="K95" s="130">
        <v>0</v>
      </c>
      <c r="L95" s="130">
        <v>105210.56</v>
      </c>
      <c r="M95" s="130">
        <v>51239.92</v>
      </c>
      <c r="N95" s="130">
        <v>9793.86</v>
      </c>
      <c r="O95" s="130">
        <v>100000</v>
      </c>
      <c r="P95" s="130">
        <v>100000</v>
      </c>
      <c r="Q95" s="130">
        <v>0</v>
      </c>
    </row>
    <row r="96" spans="1:17" ht="36" x14ac:dyDescent="0.2">
      <c r="A96" s="86"/>
      <c r="B96" s="86" t="s">
        <v>219</v>
      </c>
      <c r="C96" s="114" t="s">
        <v>220</v>
      </c>
      <c r="D96" s="86" t="s">
        <v>8</v>
      </c>
      <c r="E96" s="86"/>
      <c r="F96" s="86"/>
      <c r="G96" s="86">
        <v>75</v>
      </c>
      <c r="H96" s="94">
        <f>+H97</f>
        <v>240558.88</v>
      </c>
      <c r="I96" s="94">
        <f t="shared" ref="I96:Q96" si="36">+I97</f>
        <v>180419.15</v>
      </c>
      <c r="J96" s="94">
        <f t="shared" si="36"/>
        <v>60139.73000000001</v>
      </c>
      <c r="K96" s="94">
        <f t="shared" si="36"/>
        <v>18225.95</v>
      </c>
      <c r="L96" s="94">
        <f t="shared" si="36"/>
        <v>40050.01</v>
      </c>
      <c r="M96" s="94">
        <f t="shared" si="36"/>
        <v>39359.72</v>
      </c>
      <c r="N96" s="94">
        <f t="shared" si="36"/>
        <v>42923.199999999997</v>
      </c>
      <c r="O96" s="94">
        <f t="shared" si="36"/>
        <v>50000</v>
      </c>
      <c r="P96" s="94">
        <f t="shared" si="36"/>
        <v>50000</v>
      </c>
      <c r="Q96" s="94">
        <f t="shared" si="36"/>
        <v>0</v>
      </c>
    </row>
    <row r="97" spans="1:17" s="99" customFormat="1" x14ac:dyDescent="0.2">
      <c r="A97" s="128">
        <v>41</v>
      </c>
      <c r="B97" s="128" t="s">
        <v>221</v>
      </c>
      <c r="C97" s="129" t="s">
        <v>222</v>
      </c>
      <c r="D97" s="128" t="s">
        <v>11</v>
      </c>
      <c r="E97" s="128" t="s">
        <v>859</v>
      </c>
      <c r="F97" s="128" t="s">
        <v>917</v>
      </c>
      <c r="G97" s="128">
        <v>75</v>
      </c>
      <c r="H97" s="130">
        <f>+K97+L97+M97+N97+O97+P97+Q97</f>
        <v>240558.88</v>
      </c>
      <c r="I97" s="119">
        <v>180419.15</v>
      </c>
      <c r="J97" s="130">
        <f>+H97-I97</f>
        <v>60139.73000000001</v>
      </c>
      <c r="K97" s="130">
        <v>18225.95</v>
      </c>
      <c r="L97" s="130">
        <v>40050.01</v>
      </c>
      <c r="M97" s="130">
        <v>39359.72</v>
      </c>
      <c r="N97" s="130">
        <v>42923.199999999997</v>
      </c>
      <c r="O97" s="130">
        <v>50000</v>
      </c>
      <c r="P97" s="130">
        <v>50000</v>
      </c>
      <c r="Q97" s="130">
        <v>0</v>
      </c>
    </row>
    <row r="98" spans="1:17" ht="26.25" customHeight="1" x14ac:dyDescent="0.2">
      <c r="A98" s="85"/>
      <c r="B98" s="85" t="s">
        <v>223</v>
      </c>
      <c r="C98" s="113" t="s">
        <v>224</v>
      </c>
      <c r="D98" s="85" t="s">
        <v>5</v>
      </c>
      <c r="E98" s="85"/>
      <c r="F98" s="85"/>
      <c r="G98" s="85">
        <v>75</v>
      </c>
      <c r="H98" s="98">
        <f>+H99</f>
        <v>12586.4</v>
      </c>
      <c r="I98" s="98">
        <f t="shared" ref="I98:Q99" si="37">+I99</f>
        <v>9439.7900000000009</v>
      </c>
      <c r="J98" s="98">
        <f t="shared" si="37"/>
        <v>3146.6099999999988</v>
      </c>
      <c r="K98" s="98">
        <f t="shared" si="37"/>
        <v>0</v>
      </c>
      <c r="L98" s="98">
        <f t="shared" si="37"/>
        <v>1396.9</v>
      </c>
      <c r="M98" s="98">
        <f t="shared" si="37"/>
        <v>797.77</v>
      </c>
      <c r="N98" s="98">
        <f t="shared" si="37"/>
        <v>391.73</v>
      </c>
      <c r="O98" s="98">
        <f t="shared" si="37"/>
        <v>5000</v>
      </c>
      <c r="P98" s="98">
        <f t="shared" si="37"/>
        <v>5000</v>
      </c>
      <c r="Q98" s="98">
        <f t="shared" si="37"/>
        <v>0</v>
      </c>
    </row>
    <row r="99" spans="1:17" ht="36" x14ac:dyDescent="0.2">
      <c r="A99" s="86"/>
      <c r="B99" s="86" t="s">
        <v>225</v>
      </c>
      <c r="C99" s="114" t="s">
        <v>226</v>
      </c>
      <c r="D99" s="86" t="s">
        <v>8</v>
      </c>
      <c r="E99" s="86"/>
      <c r="F99" s="86"/>
      <c r="G99" s="86">
        <v>75</v>
      </c>
      <c r="H99" s="94">
        <f>+H100</f>
        <v>12586.4</v>
      </c>
      <c r="I99" s="94">
        <f t="shared" si="37"/>
        <v>9439.7900000000009</v>
      </c>
      <c r="J99" s="94">
        <f t="shared" si="37"/>
        <v>3146.6099999999988</v>
      </c>
      <c r="K99" s="94">
        <f t="shared" si="37"/>
        <v>0</v>
      </c>
      <c r="L99" s="94">
        <f t="shared" si="37"/>
        <v>1396.9</v>
      </c>
      <c r="M99" s="94">
        <f t="shared" si="37"/>
        <v>797.77</v>
      </c>
      <c r="N99" s="94">
        <f t="shared" si="37"/>
        <v>391.73</v>
      </c>
      <c r="O99" s="94">
        <f t="shared" si="37"/>
        <v>5000</v>
      </c>
      <c r="P99" s="94">
        <f t="shared" si="37"/>
        <v>5000</v>
      </c>
      <c r="Q99" s="94">
        <f t="shared" si="37"/>
        <v>0</v>
      </c>
    </row>
    <row r="100" spans="1:17" s="99" customFormat="1" ht="24" x14ac:dyDescent="0.2">
      <c r="A100" s="128">
        <v>42</v>
      </c>
      <c r="B100" s="128" t="s">
        <v>227</v>
      </c>
      <c r="C100" s="129" t="s">
        <v>228</v>
      </c>
      <c r="D100" s="128" t="s">
        <v>11</v>
      </c>
      <c r="E100" s="128" t="s">
        <v>859</v>
      </c>
      <c r="F100" s="128" t="s">
        <v>917</v>
      </c>
      <c r="G100" s="128">
        <v>75</v>
      </c>
      <c r="H100" s="130">
        <f>+K100+L100+M100+N100+O100+P100+Q100</f>
        <v>12586.4</v>
      </c>
      <c r="I100" s="119">
        <v>9439.7900000000009</v>
      </c>
      <c r="J100" s="130">
        <f>+H100-I100</f>
        <v>3146.6099999999988</v>
      </c>
      <c r="K100" s="130"/>
      <c r="L100" s="130">
        <v>1396.9</v>
      </c>
      <c r="M100" s="130">
        <v>797.77</v>
      </c>
      <c r="N100" s="130">
        <v>391.73</v>
      </c>
      <c r="O100" s="130">
        <v>5000</v>
      </c>
      <c r="P100" s="130">
        <v>5000</v>
      </c>
      <c r="Q100" s="130">
        <v>0</v>
      </c>
    </row>
    <row r="101" spans="1:17" s="93" customFormat="1" ht="24" x14ac:dyDescent="0.2">
      <c r="A101" s="106"/>
      <c r="B101" s="106" t="s">
        <v>891</v>
      </c>
      <c r="C101" s="112" t="s">
        <v>930</v>
      </c>
      <c r="D101" s="106" t="s">
        <v>2</v>
      </c>
      <c r="E101" s="106"/>
      <c r="F101" s="106"/>
      <c r="G101" s="106">
        <v>75</v>
      </c>
      <c r="H101" s="104">
        <f>+H102</f>
        <v>2494800</v>
      </c>
      <c r="I101" s="104">
        <f>+H101</f>
        <v>2494800</v>
      </c>
      <c r="J101" s="104">
        <v>0</v>
      </c>
      <c r="K101" s="104">
        <f t="shared" ref="I101:Q103" si="38">+K102</f>
        <v>0</v>
      </c>
      <c r="L101" s="104">
        <f t="shared" si="38"/>
        <v>0</v>
      </c>
      <c r="M101" s="104">
        <f t="shared" si="38"/>
        <v>1302000</v>
      </c>
      <c r="N101" s="104">
        <f t="shared" si="38"/>
        <v>556000</v>
      </c>
      <c r="O101" s="104">
        <f t="shared" si="38"/>
        <v>0</v>
      </c>
      <c r="P101" s="104">
        <f t="shared" si="38"/>
        <v>376800</v>
      </c>
      <c r="Q101" s="104">
        <f t="shared" si="38"/>
        <v>260000</v>
      </c>
    </row>
    <row r="102" spans="1:17" s="99" customFormat="1" ht="24" x14ac:dyDescent="0.2">
      <c r="A102" s="85"/>
      <c r="B102" s="85" t="s">
        <v>893</v>
      </c>
      <c r="C102" s="113" t="s">
        <v>892</v>
      </c>
      <c r="D102" s="85" t="s">
        <v>5</v>
      </c>
      <c r="E102" s="85"/>
      <c r="F102" s="85"/>
      <c r="G102" s="85">
        <v>75</v>
      </c>
      <c r="H102" s="98">
        <f>+H103+H105</f>
        <v>2494800</v>
      </c>
      <c r="I102" s="98">
        <f>+H102</f>
        <v>2494800</v>
      </c>
      <c r="J102" s="98">
        <v>0</v>
      </c>
      <c r="K102" s="98">
        <f t="shared" ref="K102:P102" si="39">+K103+K105</f>
        <v>0</v>
      </c>
      <c r="L102" s="98">
        <f t="shared" si="39"/>
        <v>0</v>
      </c>
      <c r="M102" s="98">
        <f t="shared" si="39"/>
        <v>1302000</v>
      </c>
      <c r="N102" s="98">
        <f t="shared" si="39"/>
        <v>556000</v>
      </c>
      <c r="O102" s="98">
        <f t="shared" si="39"/>
        <v>0</v>
      </c>
      <c r="P102" s="98">
        <f t="shared" si="39"/>
        <v>376800</v>
      </c>
      <c r="Q102" s="98">
        <f>+Q103+Q105</f>
        <v>260000</v>
      </c>
    </row>
    <row r="103" spans="1:17" s="99" customFormat="1" x14ac:dyDescent="0.2">
      <c r="A103" s="86"/>
      <c r="B103" s="86" t="s">
        <v>894</v>
      </c>
      <c r="C103" s="114" t="s">
        <v>892</v>
      </c>
      <c r="D103" s="86" t="s">
        <v>8</v>
      </c>
      <c r="E103" s="86"/>
      <c r="F103" s="86"/>
      <c r="G103" s="86">
        <v>75</v>
      </c>
      <c r="H103" s="94">
        <f>+H104</f>
        <v>1894800</v>
      </c>
      <c r="I103" s="94">
        <f t="shared" si="38"/>
        <v>1894800</v>
      </c>
      <c r="J103" s="94">
        <f t="shared" si="38"/>
        <v>0</v>
      </c>
      <c r="K103" s="94">
        <f t="shared" si="38"/>
        <v>0</v>
      </c>
      <c r="L103" s="94">
        <f t="shared" si="38"/>
        <v>0</v>
      </c>
      <c r="M103" s="94">
        <f t="shared" si="38"/>
        <v>1302000</v>
      </c>
      <c r="N103" s="94">
        <f t="shared" si="38"/>
        <v>216000</v>
      </c>
      <c r="O103" s="94">
        <f t="shared" si="38"/>
        <v>0</v>
      </c>
      <c r="P103" s="94">
        <f t="shared" si="38"/>
        <v>376800</v>
      </c>
      <c r="Q103" s="94">
        <f t="shared" si="38"/>
        <v>0</v>
      </c>
    </row>
    <row r="104" spans="1:17" s="99" customFormat="1" x14ac:dyDescent="0.2">
      <c r="A104" s="128">
        <v>43</v>
      </c>
      <c r="B104" s="128" t="s">
        <v>895</v>
      </c>
      <c r="C104" s="129" t="s">
        <v>892</v>
      </c>
      <c r="D104" s="128" t="s">
        <v>11</v>
      </c>
      <c r="E104" s="132" t="s">
        <v>854</v>
      </c>
      <c r="F104" s="128" t="s">
        <v>917</v>
      </c>
      <c r="G104" s="128">
        <v>100</v>
      </c>
      <c r="H104" s="130">
        <f>+K104+L104+M104+N104+O104+P104+Q104</f>
        <v>1894800</v>
      </c>
      <c r="I104" s="130">
        <v>1894800</v>
      </c>
      <c r="J104" s="130">
        <f>+H104-I104</f>
        <v>0</v>
      </c>
      <c r="K104" s="130">
        <v>0</v>
      </c>
      <c r="L104" s="130">
        <v>0</v>
      </c>
      <c r="M104" s="127">
        <v>1302000</v>
      </c>
      <c r="N104" s="127">
        <v>216000</v>
      </c>
      <c r="O104" s="127">
        <v>0</v>
      </c>
      <c r="P104" s="127">
        <v>376800</v>
      </c>
      <c r="Q104" s="127">
        <v>0</v>
      </c>
    </row>
    <row r="105" spans="1:17" s="99" customFormat="1" x14ac:dyDescent="0.2">
      <c r="A105" s="82"/>
      <c r="B105" s="82" t="s">
        <v>928</v>
      </c>
      <c r="C105" s="109" t="s">
        <v>97</v>
      </c>
      <c r="D105" s="82" t="s">
        <v>8</v>
      </c>
      <c r="E105" s="82"/>
      <c r="F105" s="82"/>
      <c r="G105" s="82">
        <v>100</v>
      </c>
      <c r="H105" s="92">
        <f>+H106</f>
        <v>600000</v>
      </c>
      <c r="I105" s="92">
        <f t="shared" ref="I105:Q105" si="40">+I106</f>
        <v>600000</v>
      </c>
      <c r="J105" s="92">
        <f t="shared" si="40"/>
        <v>0</v>
      </c>
      <c r="K105" s="92">
        <f t="shared" si="40"/>
        <v>0</v>
      </c>
      <c r="L105" s="92">
        <f t="shared" si="40"/>
        <v>0</v>
      </c>
      <c r="M105" s="92">
        <f t="shared" si="40"/>
        <v>0</v>
      </c>
      <c r="N105" s="92">
        <f t="shared" si="40"/>
        <v>340000</v>
      </c>
      <c r="O105" s="92">
        <f t="shared" si="40"/>
        <v>0</v>
      </c>
      <c r="P105" s="92">
        <f t="shared" si="40"/>
        <v>0</v>
      </c>
      <c r="Q105" s="92">
        <f t="shared" si="40"/>
        <v>260000</v>
      </c>
    </row>
    <row r="106" spans="1:17" s="99" customFormat="1" ht="36" x14ac:dyDescent="0.2">
      <c r="A106" s="128">
        <v>44</v>
      </c>
      <c r="B106" s="117" t="s">
        <v>929</v>
      </c>
      <c r="C106" s="118" t="s">
        <v>100</v>
      </c>
      <c r="D106" s="117" t="s">
        <v>11</v>
      </c>
      <c r="E106" s="117" t="s">
        <v>854</v>
      </c>
      <c r="F106" s="117" t="s">
        <v>917</v>
      </c>
      <c r="G106" s="117">
        <v>100</v>
      </c>
      <c r="H106" s="130">
        <f>+K106+L106+M106+N106+O106+P106+Q106</f>
        <v>600000</v>
      </c>
      <c r="I106" s="119">
        <v>600000</v>
      </c>
      <c r="J106" s="119">
        <f>+H106-I106</f>
        <v>0</v>
      </c>
      <c r="K106" s="119">
        <v>0</v>
      </c>
      <c r="L106" s="119">
        <v>0</v>
      </c>
      <c r="M106" s="119">
        <v>0</v>
      </c>
      <c r="N106" s="119">
        <v>340000</v>
      </c>
      <c r="O106" s="119">
        <v>0</v>
      </c>
      <c r="P106" s="119">
        <v>0</v>
      </c>
      <c r="Q106" s="119">
        <v>260000</v>
      </c>
    </row>
    <row r="107" spans="1:17" ht="24" x14ac:dyDescent="0.2">
      <c r="A107" s="105"/>
      <c r="B107" s="106" t="s">
        <v>875</v>
      </c>
      <c r="C107" s="112" t="s">
        <v>876</v>
      </c>
      <c r="D107" s="106" t="s">
        <v>2</v>
      </c>
      <c r="E107" s="106"/>
      <c r="F107" s="106"/>
      <c r="G107" s="106">
        <v>100</v>
      </c>
      <c r="H107" s="104">
        <f>+H108</f>
        <v>616935.03</v>
      </c>
      <c r="I107" s="104">
        <f t="shared" ref="I107:Q108" si="41">+I108</f>
        <v>616935.03</v>
      </c>
      <c r="J107" s="104">
        <f t="shared" si="41"/>
        <v>0</v>
      </c>
      <c r="K107" s="104">
        <f t="shared" si="41"/>
        <v>0</v>
      </c>
      <c r="L107" s="104">
        <f t="shared" si="41"/>
        <v>35000</v>
      </c>
      <c r="M107" s="104">
        <f t="shared" si="41"/>
        <v>97000</v>
      </c>
      <c r="N107" s="104">
        <f t="shared" si="41"/>
        <v>117000</v>
      </c>
      <c r="O107" s="104">
        <f t="shared" si="41"/>
        <v>117500</v>
      </c>
      <c r="P107" s="104">
        <f t="shared" si="41"/>
        <v>117500</v>
      </c>
      <c r="Q107" s="104">
        <f t="shared" si="41"/>
        <v>132935.03</v>
      </c>
    </row>
    <row r="108" spans="1:17" ht="24" x14ac:dyDescent="0.2">
      <c r="A108" s="100"/>
      <c r="B108" s="87" t="s">
        <v>877</v>
      </c>
      <c r="C108" s="115" t="s">
        <v>876</v>
      </c>
      <c r="D108" s="87" t="s">
        <v>5</v>
      </c>
      <c r="E108" s="87"/>
      <c r="F108" s="87"/>
      <c r="G108" s="87">
        <v>100</v>
      </c>
      <c r="H108" s="97">
        <f>+H109</f>
        <v>616935.03</v>
      </c>
      <c r="I108" s="97">
        <f t="shared" si="41"/>
        <v>616935.03</v>
      </c>
      <c r="J108" s="97">
        <f t="shared" si="41"/>
        <v>0</v>
      </c>
      <c r="K108" s="97">
        <f t="shared" si="41"/>
        <v>0</v>
      </c>
      <c r="L108" s="97">
        <f t="shared" si="41"/>
        <v>35000</v>
      </c>
      <c r="M108" s="97">
        <f t="shared" si="41"/>
        <v>97000</v>
      </c>
      <c r="N108" s="97">
        <f t="shared" si="41"/>
        <v>117000</v>
      </c>
      <c r="O108" s="141">
        <f t="shared" si="41"/>
        <v>117500</v>
      </c>
      <c r="P108" s="141">
        <f t="shared" si="41"/>
        <v>117500</v>
      </c>
      <c r="Q108" s="141">
        <f t="shared" si="41"/>
        <v>132935.03</v>
      </c>
    </row>
    <row r="109" spans="1:17" x14ac:dyDescent="0.2">
      <c r="A109" s="82"/>
      <c r="B109" s="82" t="s">
        <v>878</v>
      </c>
      <c r="C109" s="109" t="s">
        <v>876</v>
      </c>
      <c r="D109" s="82" t="s">
        <v>8</v>
      </c>
      <c r="E109" s="82"/>
      <c r="F109" s="82"/>
      <c r="G109" s="82">
        <v>100</v>
      </c>
      <c r="H109" s="92">
        <f>+H110+H111</f>
        <v>616935.03</v>
      </c>
      <c r="I109" s="92">
        <f t="shared" ref="I109:P109" si="42">+I110+I111</f>
        <v>616935.03</v>
      </c>
      <c r="J109" s="92">
        <f t="shared" si="42"/>
        <v>0</v>
      </c>
      <c r="K109" s="92">
        <f t="shared" si="42"/>
        <v>0</v>
      </c>
      <c r="L109" s="92">
        <f t="shared" si="42"/>
        <v>35000</v>
      </c>
      <c r="M109" s="92">
        <f t="shared" si="42"/>
        <v>97000</v>
      </c>
      <c r="N109" s="92">
        <f t="shared" si="42"/>
        <v>117000</v>
      </c>
      <c r="O109" s="92">
        <f t="shared" si="42"/>
        <v>117500</v>
      </c>
      <c r="P109" s="92">
        <f t="shared" si="42"/>
        <v>117500</v>
      </c>
      <c r="Q109" s="82">
        <f>+Q110+Q111</f>
        <v>132935.03</v>
      </c>
    </row>
    <row r="110" spans="1:17" s="99" customFormat="1" ht="24" x14ac:dyDescent="0.2">
      <c r="A110" s="131">
        <v>45</v>
      </c>
      <c r="B110" s="132" t="s">
        <v>879</v>
      </c>
      <c r="C110" s="133" t="s">
        <v>880</v>
      </c>
      <c r="D110" s="132" t="s">
        <v>11</v>
      </c>
      <c r="E110" s="132" t="s">
        <v>881</v>
      </c>
      <c r="F110" s="132" t="s">
        <v>917</v>
      </c>
      <c r="G110" s="132">
        <v>100</v>
      </c>
      <c r="H110" s="134">
        <f>+K110+L110+M110+N110+O110+P110+Q110</f>
        <v>515435.03</v>
      </c>
      <c r="I110" s="134">
        <f>+H110</f>
        <v>515435.03</v>
      </c>
      <c r="J110" s="134">
        <v>0</v>
      </c>
      <c r="K110" s="134"/>
      <c r="L110" s="134">
        <v>20000</v>
      </c>
      <c r="M110" s="134">
        <v>80000</v>
      </c>
      <c r="N110" s="134">
        <v>100000</v>
      </c>
      <c r="O110" s="134">
        <v>100000</v>
      </c>
      <c r="P110" s="134">
        <v>100000</v>
      </c>
      <c r="Q110" s="134">
        <v>115435.03</v>
      </c>
    </row>
    <row r="111" spans="1:17" s="99" customFormat="1" ht="24" x14ac:dyDescent="0.2">
      <c r="A111" s="131">
        <v>46</v>
      </c>
      <c r="B111" s="132" t="s">
        <v>882</v>
      </c>
      <c r="C111" s="133" t="s">
        <v>883</v>
      </c>
      <c r="D111" s="132" t="s">
        <v>11</v>
      </c>
      <c r="E111" s="132" t="s">
        <v>884</v>
      </c>
      <c r="F111" s="132" t="s">
        <v>917</v>
      </c>
      <c r="G111" s="132">
        <v>100</v>
      </c>
      <c r="H111" s="134">
        <f>+K111+L111+M111+N111+O111+P111+Q111</f>
        <v>101500</v>
      </c>
      <c r="I111" s="134">
        <f>+H111</f>
        <v>101500</v>
      </c>
      <c r="J111" s="134">
        <v>0</v>
      </c>
      <c r="K111" s="134"/>
      <c r="L111" s="134">
        <v>15000</v>
      </c>
      <c r="M111" s="134">
        <v>17000</v>
      </c>
      <c r="N111" s="134">
        <v>17000</v>
      </c>
      <c r="O111" s="134">
        <f>34000-16500</f>
        <v>17500</v>
      </c>
      <c r="P111" s="134">
        <f>34000-16500</f>
        <v>17500</v>
      </c>
      <c r="Q111" s="134">
        <f>34000-16500</f>
        <v>17500</v>
      </c>
    </row>
    <row r="113" spans="1:15" x14ac:dyDescent="0.2">
      <c r="H113" s="116"/>
    </row>
    <row r="116" spans="1:15" x14ac:dyDescent="0.2">
      <c r="A116" s="139"/>
      <c r="M116" s="116"/>
    </row>
    <row r="117" spans="1:15" x14ac:dyDescent="0.2">
      <c r="O117" s="116"/>
    </row>
    <row r="118" spans="1:15" x14ac:dyDescent="0.2">
      <c r="K118" s="116"/>
    </row>
    <row r="119" spans="1:15" x14ac:dyDescent="0.2">
      <c r="H119" s="116"/>
    </row>
  </sheetData>
  <sheetProtection selectLockedCells="1" selectUnlockedCells="1"/>
  <autoFilter ref="A3:Q11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ISF MEJE</vt:lpstr>
      <vt:lpstr>ISFP</vt:lpstr>
      <vt:lpstr>List1</vt:lpstr>
      <vt:lpstr>AN</vt:lpstr>
      <vt:lpstr>AN!Področje_tiskanja</vt:lpstr>
      <vt:lpstr>AN!Tiskanje_naslovov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Beznec</cp:lastModifiedBy>
  <cp:lastPrinted>2019-04-08T10:24:08Z</cp:lastPrinted>
  <dcterms:created xsi:type="dcterms:W3CDTF">2017-02-15T08:56:09Z</dcterms:created>
  <dcterms:modified xsi:type="dcterms:W3CDTF">2022-10-05T08:02:18Z</dcterms:modified>
</cp:coreProperties>
</file>