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12 OBVEŠČANJE &amp; OBJAVLJANJE\2023\17. Dostopnost na gov.si\AN\"/>
    </mc:Choice>
  </mc:AlternateContent>
  <bookViews>
    <workbookView xWindow="0" yWindow="120" windowWidth="20250" windowHeight="12570" firstSheet="4" activeTab="4"/>
  </bookViews>
  <sheets>
    <sheet name="AMIF MNZ" sheetId="3" state="hidden" r:id="rId1"/>
    <sheet name="ISF MEJE" sheetId="5" state="hidden" r:id="rId2"/>
    <sheet name="ISFP" sheetId="1" state="hidden" r:id="rId3"/>
    <sheet name="List1" sheetId="6" state="hidden" r:id="rId4"/>
    <sheet name="AN" sheetId="8" r:id="rId5"/>
  </sheets>
  <definedNames>
    <definedName name="_xlnm._FilterDatabase" localSheetId="4" hidden="1">AN!$A$1:$T$118</definedName>
    <definedName name="_xlnm.Print_Area" localSheetId="4">AN!$A$1:$P$110</definedName>
    <definedName name="_xlnm.Print_Titles" localSheetId="4">AN!$3:$3</definedName>
  </definedNames>
  <calcPr calcId="162913"/>
</workbook>
</file>

<file path=xl/calcChain.xml><?xml version="1.0" encoding="utf-8"?>
<calcChain xmlns="http://schemas.openxmlformats.org/spreadsheetml/2006/main">
  <c r="H23" i="8" l="1"/>
  <c r="J23" i="8"/>
  <c r="I95" i="8"/>
  <c r="I90" i="8"/>
  <c r="I88" i="8"/>
  <c r="H110" i="8"/>
  <c r="H109" i="8"/>
  <c r="I109" i="8" s="1"/>
  <c r="I108" i="8" s="1"/>
  <c r="I107" i="8"/>
  <c r="I106" i="8" s="1"/>
  <c r="O108" i="8"/>
  <c r="O107" i="8"/>
  <c r="O106" i="8" s="1"/>
  <c r="O104" i="8"/>
  <c r="O102" i="8"/>
  <c r="O101" i="8" s="1"/>
  <c r="H99" i="8"/>
  <c r="J99" i="8" s="1"/>
  <c r="J98" i="8" s="1"/>
  <c r="J97" i="8" s="1"/>
  <c r="O98" i="8"/>
  <c r="O97" i="8"/>
  <c r="H96" i="8"/>
  <c r="J96" i="8" s="1"/>
  <c r="J95" i="8" s="1"/>
  <c r="O95" i="8"/>
  <c r="H94" i="8"/>
  <c r="J94" i="8"/>
  <c r="J93" i="8" s="1"/>
  <c r="O93" i="8"/>
  <c r="H91" i="8"/>
  <c r="H90" i="8" s="1"/>
  <c r="O90" i="8"/>
  <c r="H89" i="8"/>
  <c r="H88" i="8" s="1"/>
  <c r="O88" i="8"/>
  <c r="H86" i="8"/>
  <c r="J86" i="8" s="1"/>
  <c r="H85" i="8"/>
  <c r="J85" i="8" s="1"/>
  <c r="J84" i="8" s="1"/>
  <c r="O84" i="8"/>
  <c r="H83" i="8"/>
  <c r="J83" i="8" s="1"/>
  <c r="J82" i="8" s="1"/>
  <c r="O82" i="8"/>
  <c r="O79" i="8" s="1"/>
  <c r="O78" i="8" s="1"/>
  <c r="H81" i="8"/>
  <c r="H80" i="8"/>
  <c r="O80" i="8"/>
  <c r="H77" i="8"/>
  <c r="J77" i="8"/>
  <c r="J76" i="8"/>
  <c r="O76" i="8"/>
  <c r="H74" i="8"/>
  <c r="J74" i="8" s="1"/>
  <c r="O72" i="8"/>
  <c r="H71" i="8"/>
  <c r="H70" i="8" s="1"/>
  <c r="O70" i="8"/>
  <c r="H69" i="8"/>
  <c r="H68" i="8" s="1"/>
  <c r="O68" i="8"/>
  <c r="O65" i="8"/>
  <c r="H58" i="8"/>
  <c r="J58" i="8" s="1"/>
  <c r="H55" i="8"/>
  <c r="J55" i="8" s="1"/>
  <c r="H52" i="8"/>
  <c r="H50" i="8" s="1"/>
  <c r="H51" i="8"/>
  <c r="J51" i="8"/>
  <c r="O50" i="8"/>
  <c r="O47" i="8"/>
  <c r="O46" i="8"/>
  <c r="H44" i="8"/>
  <c r="H43" i="8"/>
  <c r="H42" i="8" s="1"/>
  <c r="O43" i="8"/>
  <c r="O42" i="8"/>
  <c r="H40" i="8"/>
  <c r="J40" i="8" s="1"/>
  <c r="O39" i="8"/>
  <c r="O36" i="8"/>
  <c r="H33" i="8"/>
  <c r="J33" i="8"/>
  <c r="H31" i="8"/>
  <c r="J31" i="8"/>
  <c r="H28" i="8"/>
  <c r="J28" i="8" s="1"/>
  <c r="H27" i="8"/>
  <c r="O26" i="8"/>
  <c r="O24" i="8"/>
  <c r="H19" i="8"/>
  <c r="J19" i="8" s="1"/>
  <c r="H18" i="8"/>
  <c r="J18" i="8"/>
  <c r="H17" i="8"/>
  <c r="J17" i="8" s="1"/>
  <c r="H15" i="8"/>
  <c r="J15" i="8" s="1"/>
  <c r="H13" i="8"/>
  <c r="J13" i="8"/>
  <c r="H12" i="8"/>
  <c r="J12" i="8" s="1"/>
  <c r="H11" i="8"/>
  <c r="J11" i="8" s="1"/>
  <c r="H10" i="8"/>
  <c r="J10" i="8"/>
  <c r="I26" i="8"/>
  <c r="I72" i="8"/>
  <c r="I70" i="8"/>
  <c r="I68" i="8"/>
  <c r="I98" i="8"/>
  <c r="I97" i="8"/>
  <c r="I50" i="8"/>
  <c r="I39" i="8"/>
  <c r="I36" i="8"/>
  <c r="I30" i="8"/>
  <c r="O60" i="8"/>
  <c r="O21" i="8"/>
  <c r="H21" i="8"/>
  <c r="J21" i="8"/>
  <c r="L95" i="8"/>
  <c r="M88" i="8"/>
  <c r="L88" i="8"/>
  <c r="M87" i="8"/>
  <c r="H87" i="8"/>
  <c r="H84" i="8" s="1"/>
  <c r="H79" i="8" s="1"/>
  <c r="J87" i="8"/>
  <c r="M108" i="8"/>
  <c r="M107" i="8"/>
  <c r="M106" i="8" s="1"/>
  <c r="H103" i="8"/>
  <c r="H102" i="8"/>
  <c r="H101" i="8" s="1"/>
  <c r="H100" i="8" s="1"/>
  <c r="I63" i="8"/>
  <c r="K63" i="8"/>
  <c r="L63" i="8"/>
  <c r="M63" i="8"/>
  <c r="P63" i="8"/>
  <c r="N64" i="8"/>
  <c r="N63" i="8" s="1"/>
  <c r="O64" i="8"/>
  <c r="O63" i="8" s="1"/>
  <c r="O34" i="8"/>
  <c r="H34" i="8" s="1"/>
  <c r="J34" i="8" s="1"/>
  <c r="M32" i="8"/>
  <c r="H32" i="8" s="1"/>
  <c r="M30" i="8"/>
  <c r="K8" i="8"/>
  <c r="L8" i="8"/>
  <c r="N8" i="8"/>
  <c r="N66" i="8"/>
  <c r="H66" i="8"/>
  <c r="H65" i="8" s="1"/>
  <c r="J66" i="8"/>
  <c r="J65" i="8" s="1"/>
  <c r="P47" i="8"/>
  <c r="P46" i="8" s="1"/>
  <c r="M48" i="8"/>
  <c r="M47" i="8"/>
  <c r="M46" i="8"/>
  <c r="P9" i="8"/>
  <c r="P8" i="8"/>
  <c r="N108" i="8"/>
  <c r="N107" i="8"/>
  <c r="N106" i="8"/>
  <c r="L108" i="8"/>
  <c r="L107" i="8" s="1"/>
  <c r="L106" i="8" s="1"/>
  <c r="K108" i="8"/>
  <c r="K107" i="8" s="1"/>
  <c r="K106" i="8"/>
  <c r="J108" i="8"/>
  <c r="J107" i="8" s="1"/>
  <c r="J106" i="8" s="1"/>
  <c r="J105" i="8"/>
  <c r="J104" i="8" s="1"/>
  <c r="P104" i="8"/>
  <c r="P101" i="8" s="1"/>
  <c r="P100" i="8" s="1"/>
  <c r="N104" i="8"/>
  <c r="N101" i="8" s="1"/>
  <c r="N100" i="8" s="1"/>
  <c r="M104" i="8"/>
  <c r="L104" i="8"/>
  <c r="K104" i="8"/>
  <c r="K101" i="8" s="1"/>
  <c r="I104" i="8"/>
  <c r="I101" i="8" s="1"/>
  <c r="I100" i="8" s="1"/>
  <c r="H104" i="8"/>
  <c r="P102" i="8"/>
  <c r="N102" i="8"/>
  <c r="M102" i="8"/>
  <c r="M101" i="8" s="1"/>
  <c r="M100" i="8" s="1"/>
  <c r="L102" i="8"/>
  <c r="L101" i="8"/>
  <c r="L100" i="8" s="1"/>
  <c r="K102" i="8"/>
  <c r="P98" i="8"/>
  <c r="P97" i="8" s="1"/>
  <c r="N98" i="8"/>
  <c r="N97" i="8"/>
  <c r="M98" i="8"/>
  <c r="M97" i="8"/>
  <c r="L98" i="8"/>
  <c r="L97" i="8" s="1"/>
  <c r="K98" i="8"/>
  <c r="K97" i="8"/>
  <c r="P95" i="8"/>
  <c r="N95" i="8"/>
  <c r="P93" i="8"/>
  <c r="P92" i="8" s="1"/>
  <c r="N93" i="8"/>
  <c r="N92" i="8" s="1"/>
  <c r="M93" i="8"/>
  <c r="L93" i="8"/>
  <c r="K93" i="8"/>
  <c r="I93" i="8"/>
  <c r="I92" i="8" s="1"/>
  <c r="P90" i="8"/>
  <c r="N90" i="8"/>
  <c r="M90" i="8"/>
  <c r="L90" i="8"/>
  <c r="K90" i="8"/>
  <c r="P88" i="8"/>
  <c r="N88" i="8"/>
  <c r="P84" i="8"/>
  <c r="N84" i="8"/>
  <c r="L84" i="8"/>
  <c r="K84" i="8"/>
  <c r="P82" i="8"/>
  <c r="N82" i="8"/>
  <c r="M82" i="8"/>
  <c r="L82" i="8"/>
  <c r="K82" i="8"/>
  <c r="P80" i="8"/>
  <c r="N80" i="8"/>
  <c r="M80" i="8"/>
  <c r="M79" i="8" s="1"/>
  <c r="M78" i="8" s="1"/>
  <c r="L80" i="8"/>
  <c r="K80" i="8"/>
  <c r="P76" i="8"/>
  <c r="N76" i="8"/>
  <c r="M76" i="8"/>
  <c r="L76" i="8"/>
  <c r="K76" i="8"/>
  <c r="H75" i="8"/>
  <c r="H72" i="8" s="1"/>
  <c r="M73" i="8"/>
  <c r="H73" i="8"/>
  <c r="J73" i="8" s="1"/>
  <c r="P72" i="8"/>
  <c r="N72" i="8"/>
  <c r="L72" i="8"/>
  <c r="K72" i="8"/>
  <c r="P70" i="8"/>
  <c r="N70" i="8"/>
  <c r="M70" i="8"/>
  <c r="L70" i="8"/>
  <c r="K70" i="8"/>
  <c r="P68" i="8"/>
  <c r="N68" i="8"/>
  <c r="M68" i="8"/>
  <c r="L68" i="8"/>
  <c r="K68" i="8"/>
  <c r="P65" i="8"/>
  <c r="M65" i="8"/>
  <c r="L65" i="8"/>
  <c r="K65" i="8"/>
  <c r="H61" i="8"/>
  <c r="J61" i="8"/>
  <c r="H59" i="8"/>
  <c r="J59" i="8" s="1"/>
  <c r="M57" i="8"/>
  <c r="H57" i="8" s="1"/>
  <c r="J57" i="8" s="1"/>
  <c r="M56" i="8"/>
  <c r="H56" i="8"/>
  <c r="P54" i="8"/>
  <c r="P49" i="8" s="1"/>
  <c r="N54" i="8"/>
  <c r="L54" i="8"/>
  <c r="L49" i="8"/>
  <c r="K54" i="8"/>
  <c r="H53" i="8"/>
  <c r="J53" i="8"/>
  <c r="P50" i="8"/>
  <c r="N50" i="8"/>
  <c r="M50" i="8"/>
  <c r="L50" i="8"/>
  <c r="K50" i="8"/>
  <c r="K49" i="8" s="1"/>
  <c r="N47" i="8"/>
  <c r="N46" i="8"/>
  <c r="L47" i="8"/>
  <c r="L46" i="8" s="1"/>
  <c r="K47" i="8"/>
  <c r="K46" i="8" s="1"/>
  <c r="P43" i="8"/>
  <c r="P42" i="8"/>
  <c r="N43" i="8"/>
  <c r="N42" i="8" s="1"/>
  <c r="M43" i="8"/>
  <c r="M42" i="8" s="1"/>
  <c r="L43" i="8"/>
  <c r="L42" i="8"/>
  <c r="K43" i="8"/>
  <c r="K42" i="8" s="1"/>
  <c r="H41" i="8"/>
  <c r="J41" i="8" s="1"/>
  <c r="P39" i="8"/>
  <c r="N39" i="8"/>
  <c r="M39" i="8"/>
  <c r="L39" i="8"/>
  <c r="K39" i="8"/>
  <c r="H38" i="8"/>
  <c r="J38" i="8" s="1"/>
  <c r="M37" i="8"/>
  <c r="M36" i="8" s="1"/>
  <c r="P36" i="8"/>
  <c r="N36" i="8"/>
  <c r="L36" i="8"/>
  <c r="K36" i="8"/>
  <c r="H35" i="8"/>
  <c r="J35" i="8" s="1"/>
  <c r="P30" i="8"/>
  <c r="N30" i="8"/>
  <c r="L30" i="8"/>
  <c r="K30" i="8"/>
  <c r="H29" i="8"/>
  <c r="J29" i="8"/>
  <c r="P26" i="8"/>
  <c r="P7" i="8" s="1"/>
  <c r="N26" i="8"/>
  <c r="M26" i="8"/>
  <c r="L26" i="8"/>
  <c r="K26" i="8"/>
  <c r="I24" i="8"/>
  <c r="J25" i="8"/>
  <c r="J24" i="8" s="1"/>
  <c r="P24" i="8"/>
  <c r="N24" i="8"/>
  <c r="M24" i="8"/>
  <c r="L24" i="8"/>
  <c r="L7" i="8" s="1"/>
  <c r="L6" i="8" s="1"/>
  <c r="K24" i="8"/>
  <c r="K7" i="8" s="1"/>
  <c r="K6" i="8" s="1"/>
  <c r="H24" i="8"/>
  <c r="H22" i="8"/>
  <c r="J22" i="8" s="1"/>
  <c r="H20" i="8"/>
  <c r="J20" i="8"/>
  <c r="M16" i="8"/>
  <c r="M14" i="8"/>
  <c r="I47" i="8"/>
  <c r="I46" i="8"/>
  <c r="D10" i="6"/>
  <c r="C10" i="6"/>
  <c r="E5" i="6"/>
  <c r="E6" i="6"/>
  <c r="E7" i="6"/>
  <c r="E8" i="6"/>
  <c r="E9" i="6"/>
  <c r="E4" i="6"/>
  <c r="U9" i="3"/>
  <c r="U8" i="3"/>
  <c r="K100" i="3"/>
  <c r="K95" i="3"/>
  <c r="K94" i="3" s="1"/>
  <c r="K89" i="3" s="1"/>
  <c r="K83" i="3"/>
  <c r="K78" i="3"/>
  <c r="L78" i="3" s="1"/>
  <c r="K76" i="3"/>
  <c r="L76" i="3"/>
  <c r="K74" i="3"/>
  <c r="L74" i="3" s="1"/>
  <c r="K72" i="3"/>
  <c r="K70" i="3"/>
  <c r="K67" i="3"/>
  <c r="L67" i="3"/>
  <c r="K65" i="3"/>
  <c r="K64" i="3" s="1"/>
  <c r="K60" i="3"/>
  <c r="L60" i="3" s="1"/>
  <c r="L59" i="3" s="1"/>
  <c r="L58" i="3" s="1"/>
  <c r="K44" i="3"/>
  <c r="K41" i="3"/>
  <c r="L41" i="3" s="1"/>
  <c r="L40" i="3" s="1"/>
  <c r="K38" i="3"/>
  <c r="K36" i="3"/>
  <c r="K35" i="3" s="1"/>
  <c r="K32" i="3"/>
  <c r="L32" i="3" s="1"/>
  <c r="K30" i="3"/>
  <c r="K26" i="3"/>
  <c r="K25" i="3" s="1"/>
  <c r="L26" i="3"/>
  <c r="L25" i="3"/>
  <c r="K23" i="3"/>
  <c r="L23" i="3" s="1"/>
  <c r="K21" i="3"/>
  <c r="L21" i="3"/>
  <c r="K19" i="3"/>
  <c r="L19" i="3"/>
  <c r="K17" i="3"/>
  <c r="L17" i="3" s="1"/>
  <c r="K15" i="3"/>
  <c r="L15" i="3" s="1"/>
  <c r="K13" i="3"/>
  <c r="K8" i="3" s="1"/>
  <c r="K11" i="3"/>
  <c r="L11" i="3" s="1"/>
  <c r="AE50" i="1"/>
  <c r="AE49" i="1"/>
  <c r="L47" i="1"/>
  <c r="K47" i="1"/>
  <c r="M47" i="1" s="1"/>
  <c r="M2" i="1" s="1"/>
  <c r="AF115" i="1"/>
  <c r="AE115" i="1"/>
  <c r="K24" i="1"/>
  <c r="N110" i="1"/>
  <c r="N109" i="1"/>
  <c r="O110" i="1"/>
  <c r="O109" i="1" s="1"/>
  <c r="P110" i="1"/>
  <c r="Q110" i="1"/>
  <c r="R110" i="1"/>
  <c r="S110" i="1"/>
  <c r="S109" i="1" s="1"/>
  <c r="T110" i="1"/>
  <c r="U110" i="1"/>
  <c r="V110" i="1"/>
  <c r="W110" i="1"/>
  <c r="X110" i="1"/>
  <c r="Y110" i="1"/>
  <c r="Z110" i="1"/>
  <c r="AA110" i="1"/>
  <c r="AB110" i="1"/>
  <c r="AC110" i="1"/>
  <c r="K110" i="1"/>
  <c r="K109" i="1" s="1"/>
  <c r="N112" i="1"/>
  <c r="O112" i="1"/>
  <c r="P112" i="1"/>
  <c r="P109" i="1" s="1"/>
  <c r="Q112" i="1"/>
  <c r="Q109" i="1"/>
  <c r="R112" i="1"/>
  <c r="S112" i="1"/>
  <c r="K112" i="1"/>
  <c r="AE108" i="1"/>
  <c r="L113" i="1"/>
  <c r="M113" i="1" s="1"/>
  <c r="M112" i="1" s="1"/>
  <c r="L111" i="1"/>
  <c r="L106" i="1"/>
  <c r="L105" i="1"/>
  <c r="L73" i="1"/>
  <c r="M73" i="1" s="1"/>
  <c r="L67" i="1"/>
  <c r="M67" i="1"/>
  <c r="L65" i="1"/>
  <c r="L63" i="1"/>
  <c r="L62" i="1" s="1"/>
  <c r="M63" i="1"/>
  <c r="M62" i="1" s="1"/>
  <c r="L60" i="1"/>
  <c r="M60" i="1" s="1"/>
  <c r="M59" i="1" s="1"/>
  <c r="L57" i="1"/>
  <c r="L56" i="1" s="1"/>
  <c r="L45" i="1"/>
  <c r="L43" i="1"/>
  <c r="L42" i="1" s="1"/>
  <c r="L40" i="1"/>
  <c r="L39" i="1" s="1"/>
  <c r="L37" i="1"/>
  <c r="M37" i="1"/>
  <c r="M36" i="1" s="1"/>
  <c r="L32" i="1"/>
  <c r="M32" i="1"/>
  <c r="L27" i="1"/>
  <c r="M27" i="1" s="1"/>
  <c r="L26" i="1"/>
  <c r="M26" i="1" s="1"/>
  <c r="L22" i="1"/>
  <c r="M22" i="1"/>
  <c r="L20" i="1"/>
  <c r="M20" i="1" s="1"/>
  <c r="L18" i="1"/>
  <c r="M18" i="1"/>
  <c r="L16" i="1"/>
  <c r="M16" i="1"/>
  <c r="L14" i="1"/>
  <c r="M14" i="1" s="1"/>
  <c r="L9" i="1"/>
  <c r="L7" i="1"/>
  <c r="M7" i="1"/>
  <c r="K34" i="1"/>
  <c r="L34" i="1"/>
  <c r="O114" i="1"/>
  <c r="Q114" i="1" s="1"/>
  <c r="N69" i="1"/>
  <c r="Q69" i="1"/>
  <c r="R69" i="1"/>
  <c r="S69" i="1"/>
  <c r="K7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K105" i="1"/>
  <c r="O107" i="1"/>
  <c r="K107" i="1"/>
  <c r="N100" i="1"/>
  <c r="O100" i="1"/>
  <c r="P100" i="1"/>
  <c r="Q100" i="1"/>
  <c r="R100" i="1"/>
  <c r="S100" i="1"/>
  <c r="K103" i="1"/>
  <c r="K100" i="1"/>
  <c r="O104" i="1"/>
  <c r="N104" i="1"/>
  <c r="K101" i="1"/>
  <c r="O102" i="1"/>
  <c r="P102" i="1"/>
  <c r="O97" i="1"/>
  <c r="P97" i="1"/>
  <c r="Q97" i="1"/>
  <c r="R97" i="1"/>
  <c r="S97" i="1"/>
  <c r="K98" i="1"/>
  <c r="K97" i="1" s="1"/>
  <c r="O99" i="1"/>
  <c r="K99" i="1" s="1"/>
  <c r="N90" i="1"/>
  <c r="O90" i="1"/>
  <c r="P90" i="1"/>
  <c r="Q90" i="1"/>
  <c r="Q76" i="1" s="1"/>
  <c r="R90" i="1"/>
  <c r="S90" i="1"/>
  <c r="K93" i="1"/>
  <c r="L93" i="1"/>
  <c r="M93" i="1" s="1"/>
  <c r="O96" i="1"/>
  <c r="Q96" i="1" s="1"/>
  <c r="N94" i="1"/>
  <c r="K94" i="1"/>
  <c r="K95" i="1"/>
  <c r="K91" i="1"/>
  <c r="L91" i="1" s="1"/>
  <c r="O92" i="1"/>
  <c r="Q92" i="1"/>
  <c r="N77" i="1"/>
  <c r="N76" i="1" s="1"/>
  <c r="O77" i="1"/>
  <c r="O76" i="1" s="1"/>
  <c r="P77" i="1"/>
  <c r="Q77" i="1"/>
  <c r="R77" i="1"/>
  <c r="S77" i="1"/>
  <c r="S76" i="1" s="1"/>
  <c r="K88" i="1"/>
  <c r="K89" i="1"/>
  <c r="O87" i="1"/>
  <c r="P87" i="1"/>
  <c r="K86" i="1"/>
  <c r="M86" i="1" s="1"/>
  <c r="K54" i="1"/>
  <c r="L54" i="1" s="1"/>
  <c r="L49" i="1" s="1"/>
  <c r="L48" i="1" s="1"/>
  <c r="AF47" i="1" s="1"/>
  <c r="K55" i="1"/>
  <c r="K78" i="1"/>
  <c r="K80" i="1"/>
  <c r="K84" i="1"/>
  <c r="L84" i="1"/>
  <c r="K82" i="1"/>
  <c r="O85" i="1"/>
  <c r="P85" i="1"/>
  <c r="O83" i="1"/>
  <c r="K83" i="1" s="1"/>
  <c r="O81" i="1"/>
  <c r="K81" i="1" s="1"/>
  <c r="N81" i="1"/>
  <c r="O79" i="1"/>
  <c r="K79" i="1"/>
  <c r="O74" i="1"/>
  <c r="N74" i="1"/>
  <c r="K74" i="1"/>
  <c r="P70" i="1"/>
  <c r="O70" i="1"/>
  <c r="O69" i="1"/>
  <c r="K71" i="1"/>
  <c r="N62" i="1"/>
  <c r="O62" i="1"/>
  <c r="P62" i="1"/>
  <c r="Q62" i="1"/>
  <c r="R62" i="1"/>
  <c r="S62" i="1"/>
  <c r="K62" i="1"/>
  <c r="P66" i="1"/>
  <c r="K66" i="1" s="1"/>
  <c r="L66" i="1" s="1"/>
  <c r="O64" i="1"/>
  <c r="K64" i="1"/>
  <c r="L64" i="1" s="1"/>
  <c r="N56" i="1"/>
  <c r="N48" i="1" s="1"/>
  <c r="O56" i="1"/>
  <c r="P56" i="1"/>
  <c r="Q56" i="1"/>
  <c r="R56" i="1"/>
  <c r="S56" i="1"/>
  <c r="K56" i="1"/>
  <c r="N49" i="1"/>
  <c r="O49" i="1"/>
  <c r="P49" i="1"/>
  <c r="Q49" i="1"/>
  <c r="Q48" i="1" s="1"/>
  <c r="R49" i="1"/>
  <c r="S49" i="1"/>
  <c r="K50" i="1"/>
  <c r="L50" i="1"/>
  <c r="M50" i="1"/>
  <c r="N59" i="1"/>
  <c r="O59" i="1"/>
  <c r="P59" i="1"/>
  <c r="Q59" i="1"/>
  <c r="R59" i="1"/>
  <c r="S59" i="1"/>
  <c r="K59" i="1"/>
  <c r="P61" i="1"/>
  <c r="K52" i="1"/>
  <c r="O53" i="1"/>
  <c r="K53" i="1"/>
  <c r="L53" i="1"/>
  <c r="O51" i="1"/>
  <c r="K51" i="1" s="1"/>
  <c r="N42" i="1"/>
  <c r="O42" i="1"/>
  <c r="P42" i="1"/>
  <c r="Q42" i="1"/>
  <c r="R42" i="1"/>
  <c r="S42" i="1"/>
  <c r="K42" i="1"/>
  <c r="O46" i="1"/>
  <c r="Q46" i="1" s="1"/>
  <c r="Q44" i="1"/>
  <c r="N39" i="1"/>
  <c r="O39" i="1"/>
  <c r="P39" i="1"/>
  <c r="K39" i="1"/>
  <c r="O41" i="1"/>
  <c r="N41" i="1"/>
  <c r="K41" i="1" s="1"/>
  <c r="L41" i="1" s="1"/>
  <c r="N36" i="1"/>
  <c r="O36" i="1"/>
  <c r="P36" i="1"/>
  <c r="Q36" i="1"/>
  <c r="K36" i="1"/>
  <c r="O38" i="1"/>
  <c r="Q38" i="1"/>
  <c r="N31" i="1"/>
  <c r="O31" i="1"/>
  <c r="P31" i="1"/>
  <c r="Q31" i="1"/>
  <c r="R31" i="1"/>
  <c r="S31" i="1"/>
  <c r="O33" i="1"/>
  <c r="Q33" i="1" s="1"/>
  <c r="N19" i="1"/>
  <c r="O19" i="1"/>
  <c r="Q19" i="1"/>
  <c r="R19" i="1"/>
  <c r="S19" i="1"/>
  <c r="S5" i="1" s="1"/>
  <c r="T19" i="1"/>
  <c r="U19" i="1"/>
  <c r="V19" i="1"/>
  <c r="W19" i="1"/>
  <c r="X19" i="1"/>
  <c r="Y19" i="1"/>
  <c r="Z19" i="1"/>
  <c r="AA19" i="1"/>
  <c r="AB19" i="1"/>
  <c r="L29" i="1"/>
  <c r="M29" i="1" s="1"/>
  <c r="O28" i="1"/>
  <c r="P28" i="1" s="1"/>
  <c r="O25" i="1"/>
  <c r="P25" i="1"/>
  <c r="O23" i="1"/>
  <c r="Q23" i="1"/>
  <c r="L21" i="1"/>
  <c r="M21" i="1" s="1"/>
  <c r="N17" i="1"/>
  <c r="P17" i="1"/>
  <c r="L11" i="1"/>
  <c r="M11" i="1"/>
  <c r="P12" i="1"/>
  <c r="Q10" i="1"/>
  <c r="O6" i="1"/>
  <c r="O5" i="1" s="1"/>
  <c r="O8" i="1"/>
  <c r="Q8" i="1"/>
  <c r="N6" i="1"/>
  <c r="N5" i="1" s="1"/>
  <c r="Q6" i="1"/>
  <c r="Q5" i="1" s="1"/>
  <c r="Q3" i="1" s="1"/>
  <c r="R6" i="1"/>
  <c r="R5" i="1" s="1"/>
  <c r="S6" i="1"/>
  <c r="T6" i="1"/>
  <c r="U6" i="1"/>
  <c r="V6" i="1"/>
  <c r="W6" i="1"/>
  <c r="X6" i="1"/>
  <c r="Y6" i="1"/>
  <c r="Z6" i="1"/>
  <c r="AA6" i="1"/>
  <c r="AB6" i="1"/>
  <c r="P29" i="1"/>
  <c r="P30" i="1" s="1"/>
  <c r="P20" i="1"/>
  <c r="P18" i="1"/>
  <c r="P13" i="1"/>
  <c r="K13" i="1"/>
  <c r="M97" i="3"/>
  <c r="M94" i="3"/>
  <c r="N97" i="3"/>
  <c r="N94" i="3"/>
  <c r="O97" i="3"/>
  <c r="O94" i="3" s="1"/>
  <c r="O89" i="3" s="1"/>
  <c r="P97" i="3"/>
  <c r="P94" i="3"/>
  <c r="J97" i="3"/>
  <c r="R99" i="3"/>
  <c r="R89" i="3" s="1"/>
  <c r="Q99" i="3"/>
  <c r="P99" i="3"/>
  <c r="O99" i="3"/>
  <c r="N99" i="3"/>
  <c r="M99" i="3"/>
  <c r="J99" i="3"/>
  <c r="J89" i="3" s="1"/>
  <c r="R94" i="3"/>
  <c r="Q94" i="3"/>
  <c r="R90" i="3"/>
  <c r="Q90" i="3"/>
  <c r="P90" i="3"/>
  <c r="P89" i="3" s="1"/>
  <c r="O90" i="3"/>
  <c r="N90" i="3"/>
  <c r="M90" i="3"/>
  <c r="L90" i="3"/>
  <c r="K90" i="3"/>
  <c r="J90" i="3"/>
  <c r="J86" i="3"/>
  <c r="R82" i="3"/>
  <c r="Q82" i="3"/>
  <c r="P82" i="3"/>
  <c r="O82" i="3"/>
  <c r="N82" i="3"/>
  <c r="M82" i="3"/>
  <c r="J82" i="3"/>
  <c r="R71" i="3"/>
  <c r="Q71" i="3"/>
  <c r="P71" i="3"/>
  <c r="O71" i="3"/>
  <c r="N71" i="3"/>
  <c r="M71" i="3"/>
  <c r="J71" i="3"/>
  <c r="R69" i="3"/>
  <c r="Q69" i="3"/>
  <c r="P69" i="3"/>
  <c r="O69" i="3"/>
  <c r="N69" i="3"/>
  <c r="M69" i="3"/>
  <c r="M63" i="3" s="1"/>
  <c r="J69" i="3"/>
  <c r="R64" i="3"/>
  <c r="Q64" i="3"/>
  <c r="Q63" i="3"/>
  <c r="P64" i="3"/>
  <c r="O64" i="3"/>
  <c r="N64" i="3"/>
  <c r="M64" i="3"/>
  <c r="J64" i="3"/>
  <c r="K62" i="3"/>
  <c r="R59" i="3"/>
  <c r="R58" i="3"/>
  <c r="Q59" i="3"/>
  <c r="Q58" i="3"/>
  <c r="P59" i="3"/>
  <c r="P58" i="3" s="1"/>
  <c r="O59" i="3"/>
  <c r="O58" i="3"/>
  <c r="N59" i="3"/>
  <c r="N58" i="3"/>
  <c r="M59" i="3"/>
  <c r="M58" i="3" s="1"/>
  <c r="J59" i="3"/>
  <c r="J58" i="3"/>
  <c r="J57" i="3"/>
  <c r="L46" i="3"/>
  <c r="R43" i="3"/>
  <c r="Q43" i="3"/>
  <c r="P43" i="3"/>
  <c r="O43" i="3"/>
  <c r="N43" i="3"/>
  <c r="M43" i="3"/>
  <c r="J43" i="3"/>
  <c r="R40" i="3"/>
  <c r="Q40" i="3"/>
  <c r="P40" i="3"/>
  <c r="O40" i="3"/>
  <c r="N40" i="3"/>
  <c r="M40" i="3"/>
  <c r="J40" i="3"/>
  <c r="R35" i="3"/>
  <c r="Q35" i="3"/>
  <c r="P35" i="3"/>
  <c r="O35" i="3"/>
  <c r="N35" i="3"/>
  <c r="M35" i="3"/>
  <c r="M7" i="3" s="1"/>
  <c r="M5" i="3" s="1"/>
  <c r="J35" i="3"/>
  <c r="R29" i="3"/>
  <c r="Q29" i="3"/>
  <c r="P29" i="3"/>
  <c r="O29" i="3"/>
  <c r="N29" i="3"/>
  <c r="M29" i="3"/>
  <c r="J29" i="3"/>
  <c r="R25" i="3"/>
  <c r="Q25" i="3"/>
  <c r="P25" i="3"/>
  <c r="O25" i="3"/>
  <c r="N25" i="3"/>
  <c r="M25" i="3"/>
  <c r="J25" i="3"/>
  <c r="J9" i="3"/>
  <c r="R8" i="3"/>
  <c r="R7" i="3" s="1"/>
  <c r="R5" i="3" s="1"/>
  <c r="Q8" i="3"/>
  <c r="Q7" i="3" s="1"/>
  <c r="Q5" i="3" s="1"/>
  <c r="P8" i="3"/>
  <c r="O8" i="3"/>
  <c r="O7" i="3" s="1"/>
  <c r="O5" i="3" s="1"/>
  <c r="N8" i="3"/>
  <c r="M8" i="3"/>
  <c r="K4" i="3"/>
  <c r="K31" i="1"/>
  <c r="P21" i="1"/>
  <c r="M106" i="1"/>
  <c r="M105" i="1"/>
  <c r="L72" i="3"/>
  <c r="L71" i="3"/>
  <c r="L30" i="3"/>
  <c r="L29" i="3"/>
  <c r="J8" i="3"/>
  <c r="K9" i="3"/>
  <c r="K55" i="3"/>
  <c r="K2" i="3" s="1"/>
  <c r="L112" i="1"/>
  <c r="K40" i="3"/>
  <c r="N63" i="3"/>
  <c r="M45" i="1"/>
  <c r="K59" i="3"/>
  <c r="K58" i="3"/>
  <c r="P19" i="1"/>
  <c r="J46" i="3"/>
  <c r="J4" i="3"/>
  <c r="L4" i="3"/>
  <c r="L36" i="1"/>
  <c r="L36" i="3"/>
  <c r="M95" i="8"/>
  <c r="M92" i="8" s="1"/>
  <c r="I102" i="8"/>
  <c r="I82" i="8"/>
  <c r="M43" i="1"/>
  <c r="M42" i="1"/>
  <c r="I43" i="8"/>
  <c r="I42" i="8" s="1"/>
  <c r="K43" i="3"/>
  <c r="L44" i="3"/>
  <c r="L43" i="3" s="1"/>
  <c r="P108" i="8"/>
  <c r="P107" i="8" s="1"/>
  <c r="P106" i="8" s="1"/>
  <c r="K69" i="3"/>
  <c r="L70" i="3"/>
  <c r="L69" i="3" s="1"/>
  <c r="L88" i="1"/>
  <c r="L59" i="1"/>
  <c r="E10" i="6"/>
  <c r="M84" i="1"/>
  <c r="I80" i="8"/>
  <c r="K88" i="8"/>
  <c r="J94" i="3"/>
  <c r="K97" i="3"/>
  <c r="L97" i="3"/>
  <c r="M65" i="1"/>
  <c r="K95" i="8"/>
  <c r="K92" i="8" s="1"/>
  <c r="K78" i="8" s="1"/>
  <c r="M72" i="8"/>
  <c r="L101" i="1"/>
  <c r="L100" i="1" s="1"/>
  <c r="L103" i="1"/>
  <c r="M103" i="1" s="1"/>
  <c r="L100" i="3"/>
  <c r="L99" i="3"/>
  <c r="K99" i="3"/>
  <c r="M9" i="1"/>
  <c r="I84" i="8"/>
  <c r="L78" i="1"/>
  <c r="M78" i="1" s="1"/>
  <c r="L94" i="1"/>
  <c r="M94" i="1" s="1"/>
  <c r="M64" i="1"/>
  <c r="R76" i="1"/>
  <c r="K29" i="3"/>
  <c r="I8" i="8"/>
  <c r="I54" i="8"/>
  <c r="M84" i="8"/>
  <c r="H64" i="8"/>
  <c r="J103" i="8"/>
  <c r="J102" i="8"/>
  <c r="J101" i="8"/>
  <c r="J100" i="8"/>
  <c r="N65" i="8"/>
  <c r="H9" i="8"/>
  <c r="O8" i="8"/>
  <c r="O7" i="8"/>
  <c r="O30" i="8"/>
  <c r="H48" i="8"/>
  <c r="H47" i="8" s="1"/>
  <c r="H46" i="8" s="1"/>
  <c r="J48" i="8"/>
  <c r="J47" i="8" s="1"/>
  <c r="J46" i="8" s="1"/>
  <c r="H14" i="8"/>
  <c r="J14" i="8"/>
  <c r="M54" i="8"/>
  <c r="H76" i="8"/>
  <c r="K79" i="8"/>
  <c r="J44" i="8"/>
  <c r="J43" i="8"/>
  <c r="J42" i="8" s="1"/>
  <c r="J81" i="8"/>
  <c r="J80" i="8"/>
  <c r="H93" i="8"/>
  <c r="H98" i="8"/>
  <c r="H97" i="8" s="1"/>
  <c r="O92" i="8"/>
  <c r="O100" i="8"/>
  <c r="H108" i="8"/>
  <c r="H107" i="8"/>
  <c r="H106" i="8" s="1"/>
  <c r="M67" i="8"/>
  <c r="J89" i="8"/>
  <c r="J88" i="8" s="1"/>
  <c r="I67" i="8"/>
  <c r="O67" i="8"/>
  <c r="P67" i="8"/>
  <c r="P45" i="8" s="1"/>
  <c r="L92" i="8"/>
  <c r="K100" i="8"/>
  <c r="L79" i="8"/>
  <c r="H82" i="8"/>
  <c r="N7" i="8"/>
  <c r="N6" i="8" s="1"/>
  <c r="J9" i="8"/>
  <c r="M41" i="1"/>
  <c r="P69" i="1"/>
  <c r="K70" i="1"/>
  <c r="L79" i="1"/>
  <c r="M79" i="1"/>
  <c r="L55" i="1"/>
  <c r="M55" i="1" s="1"/>
  <c r="K2" i="1"/>
  <c r="L52" i="1"/>
  <c r="L38" i="3"/>
  <c r="L35" i="3"/>
  <c r="N49" i="8"/>
  <c r="J69" i="8"/>
  <c r="J68" i="8"/>
  <c r="L2" i="1"/>
  <c r="L9" i="3"/>
  <c r="M89" i="3"/>
  <c r="Q89" i="3"/>
  <c r="Q56" i="3" s="1"/>
  <c r="P48" i="1"/>
  <c r="L107" i="1"/>
  <c r="M107" i="1"/>
  <c r="M111" i="1"/>
  <c r="M110" i="1" s="1"/>
  <c r="M109" i="1" s="1"/>
  <c r="L110" i="1"/>
  <c r="L109" i="1" s="1"/>
  <c r="AF108" i="1" s="1"/>
  <c r="L24" i="1"/>
  <c r="K19" i="1"/>
  <c r="K5" i="1" s="1"/>
  <c r="K6" i="1"/>
  <c r="L13" i="1"/>
  <c r="M13" i="1" s="1"/>
  <c r="M6" i="1" s="1"/>
  <c r="K82" i="3"/>
  <c r="L83" i="3"/>
  <c r="L82" i="3"/>
  <c r="H39" i="8"/>
  <c r="J91" i="8"/>
  <c r="J90" i="8"/>
  <c r="J7" i="3"/>
  <c r="J5" i="3" s="1"/>
  <c r="N89" i="3"/>
  <c r="N56" i="3" s="1"/>
  <c r="R48" i="1"/>
  <c r="L80" i="1"/>
  <c r="M80" i="1" s="1"/>
  <c r="K77" i="1"/>
  <c r="L86" i="1"/>
  <c r="L65" i="3"/>
  <c r="L64" i="3"/>
  <c r="L63" i="3" s="1"/>
  <c r="K69" i="1"/>
  <c r="L70" i="1"/>
  <c r="M70" i="1" s="1"/>
  <c r="M69" i="1" s="1"/>
  <c r="L69" i="1"/>
  <c r="M24" i="1"/>
  <c r="M52" i="1"/>
  <c r="J32" i="8"/>
  <c r="J30" i="8" s="1"/>
  <c r="AE5" i="1" l="1"/>
  <c r="H8" i="8"/>
  <c r="N3" i="1"/>
  <c r="Q3" i="3"/>
  <c r="S4" i="3"/>
  <c r="M49" i="1"/>
  <c r="L81" i="1"/>
  <c r="M81" i="1" s="1"/>
  <c r="R56" i="3"/>
  <c r="R3" i="3" s="1"/>
  <c r="O56" i="3"/>
  <c r="O3" i="3" s="1"/>
  <c r="M83" i="1"/>
  <c r="L83" i="1"/>
  <c r="J79" i="8"/>
  <c r="J78" i="8" s="1"/>
  <c r="M19" i="1"/>
  <c r="M5" i="1" s="1"/>
  <c r="L62" i="3"/>
  <c r="L55" i="3" s="1"/>
  <c r="L2" i="3" s="1"/>
  <c r="M45" i="8"/>
  <c r="L19" i="1"/>
  <c r="J71" i="8"/>
  <c r="J70" i="8" s="1"/>
  <c r="P7" i="3"/>
  <c r="P5" i="3" s="1"/>
  <c r="M56" i="3"/>
  <c r="M3" i="3" s="1"/>
  <c r="J63" i="3"/>
  <c r="M53" i="1"/>
  <c r="R109" i="1"/>
  <c r="R3" i="1" s="1"/>
  <c r="N79" i="8"/>
  <c r="N78" i="8" s="1"/>
  <c r="N4" i="8" s="1"/>
  <c r="AE47" i="1"/>
  <c r="H95" i="8"/>
  <c r="H92" i="8" s="1"/>
  <c r="H78" i="8" s="1"/>
  <c r="M66" i="1"/>
  <c r="R63" i="3"/>
  <c r="L6" i="1"/>
  <c r="O48" i="1"/>
  <c r="O3" i="1" s="1"/>
  <c r="M34" i="1"/>
  <c r="M31" i="1" s="1"/>
  <c r="M57" i="1"/>
  <c r="M56" i="1" s="1"/>
  <c r="N67" i="8"/>
  <c r="N45" i="8" s="1"/>
  <c r="L82" i="1"/>
  <c r="M82" i="1"/>
  <c r="M77" i="1" s="1"/>
  <c r="H30" i="8"/>
  <c r="L98" i="1"/>
  <c r="L97" i="1" s="1"/>
  <c r="L78" i="8"/>
  <c r="O6" i="8"/>
  <c r="L74" i="1"/>
  <c r="M74" i="1"/>
  <c r="H16" i="8"/>
  <c r="J16" i="8" s="1"/>
  <c r="M8" i="8"/>
  <c r="M7" i="8" s="1"/>
  <c r="M6" i="8" s="1"/>
  <c r="J56" i="8"/>
  <c r="P79" i="8"/>
  <c r="P78" i="8" s="1"/>
  <c r="I49" i="8"/>
  <c r="I45" i="8" s="1"/>
  <c r="L77" i="1"/>
  <c r="M98" i="1"/>
  <c r="M97" i="1" s="1"/>
  <c r="I7" i="8"/>
  <c r="I6" i="8" s="1"/>
  <c r="K71" i="3"/>
  <c r="K63" i="3" s="1"/>
  <c r="K56" i="3" s="1"/>
  <c r="T55" i="3" s="1"/>
  <c r="N7" i="3"/>
  <c r="N5" i="3" s="1"/>
  <c r="N3" i="3" s="1"/>
  <c r="P6" i="1"/>
  <c r="P5" i="1" s="1"/>
  <c r="P3" i="1" s="1"/>
  <c r="L71" i="1"/>
  <c r="M71" i="1"/>
  <c r="P76" i="1"/>
  <c r="M91" i="1"/>
  <c r="K90" i="1"/>
  <c r="K76" i="1" s="1"/>
  <c r="AE75" i="1" s="1"/>
  <c r="K104" i="1"/>
  <c r="M40" i="1"/>
  <c r="M39" i="1" s="1"/>
  <c r="L13" i="3"/>
  <c r="L8" i="3" s="1"/>
  <c r="L7" i="3" s="1"/>
  <c r="L5" i="3" s="1"/>
  <c r="L95" i="3"/>
  <c r="L94" i="3" s="1"/>
  <c r="M49" i="8"/>
  <c r="J75" i="8"/>
  <c r="J72" i="8" s="1"/>
  <c r="O54" i="8"/>
  <c r="O49" i="8" s="1"/>
  <c r="O45" i="8" s="1"/>
  <c r="H60" i="8"/>
  <c r="J60" i="8" s="1"/>
  <c r="J54" i="8" s="1"/>
  <c r="H26" i="8"/>
  <c r="J27" i="8"/>
  <c r="J26" i="8" s="1"/>
  <c r="J52" i="8"/>
  <c r="J50" i="8" s="1"/>
  <c r="H67" i="8"/>
  <c r="J64" i="8"/>
  <c r="J63" i="8" s="1"/>
  <c r="H63" i="8"/>
  <c r="K49" i="1"/>
  <c r="K48" i="1" s="1"/>
  <c r="O63" i="3"/>
  <c r="L89" i="3"/>
  <c r="L56" i="3" s="1"/>
  <c r="S48" i="1"/>
  <c r="S3" i="1" s="1"/>
  <c r="L89" i="1"/>
  <c r="M89" i="1" s="1"/>
  <c r="L95" i="1"/>
  <c r="L90" i="1" s="1"/>
  <c r="M95" i="1"/>
  <c r="K7" i="3"/>
  <c r="K5" i="3" s="1"/>
  <c r="J92" i="8"/>
  <c r="J8" i="8"/>
  <c r="M101" i="1"/>
  <c r="M100" i="1" s="1"/>
  <c r="I79" i="8"/>
  <c r="I78" i="8" s="1"/>
  <c r="M54" i="1"/>
  <c r="J56" i="3"/>
  <c r="J3" i="3" s="1"/>
  <c r="P63" i="3"/>
  <c r="P56" i="3" s="1"/>
  <c r="L51" i="1"/>
  <c r="M51" i="1" s="1"/>
  <c r="M88" i="1"/>
  <c r="L99" i="1"/>
  <c r="M99" i="1"/>
  <c r="L31" i="1"/>
  <c r="P6" i="8"/>
  <c r="H37" i="8"/>
  <c r="K67" i="8"/>
  <c r="K45" i="8" s="1"/>
  <c r="L67" i="8"/>
  <c r="L45" i="8" s="1"/>
  <c r="J39" i="8"/>
  <c r="M76" i="1" l="1"/>
  <c r="K3" i="1"/>
  <c r="AE3" i="1" s="1"/>
  <c r="L4" i="8"/>
  <c r="L5" i="8"/>
  <c r="K5" i="8"/>
  <c r="K4" i="8"/>
  <c r="K3" i="3"/>
  <c r="T2" i="3" s="1"/>
  <c r="T4" i="3"/>
  <c r="M90" i="1"/>
  <c r="H54" i="8"/>
  <c r="H49" i="8" s="1"/>
  <c r="H45" i="8" s="1"/>
  <c r="P3" i="3"/>
  <c r="J62" i="3"/>
  <c r="J55" i="3" s="1"/>
  <c r="J7" i="8"/>
  <c r="J6" i="8" s="1"/>
  <c r="L104" i="1"/>
  <c r="M104" i="1" s="1"/>
  <c r="M48" i="1"/>
  <c r="M3" i="1" s="1"/>
  <c r="J49" i="8"/>
  <c r="L5" i="1"/>
  <c r="J37" i="8"/>
  <c r="J36" i="8" s="1"/>
  <c r="H36" i="8"/>
  <c r="H7" i="8" s="1"/>
  <c r="H6" i="8" s="1"/>
  <c r="I4" i="8"/>
  <c r="I5" i="8"/>
  <c r="O5" i="8"/>
  <c r="O4" i="8"/>
  <c r="N5" i="8"/>
  <c r="J67" i="8"/>
  <c r="P5" i="8"/>
  <c r="P4" i="8"/>
  <c r="L3" i="3"/>
  <c r="M5" i="8"/>
  <c r="M4" i="8"/>
  <c r="L76" i="1"/>
  <c r="AF75" i="1" s="1"/>
  <c r="H4" i="8" l="1"/>
  <c r="H5" i="8"/>
  <c r="S55" i="3"/>
  <c r="J2" i="3"/>
  <c r="S2" i="3" s="1"/>
  <c r="J45" i="8"/>
  <c r="J4" i="8" s="1"/>
  <c r="AF5" i="1"/>
  <c r="L3" i="1"/>
  <c r="AF3" i="1" s="1"/>
  <c r="J5" i="8" l="1"/>
</calcChain>
</file>

<file path=xl/sharedStrings.xml><?xml version="1.0" encoding="utf-8"?>
<sst xmlns="http://schemas.openxmlformats.org/spreadsheetml/2006/main" count="2286" uniqueCount="942">
  <si>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</si>
  <si>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</si>
  <si>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</si>
  <si>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</si>
  <si>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</si>
  <si>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</si>
  <si>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</si>
  <si>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</si>
  <si>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</si>
  <si>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</si>
  <si>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</si>
  <si>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</si>
  <si>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</si>
  <si>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</si>
  <si>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</si>
  <si>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</si>
  <si>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</si>
  <si>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</si>
  <si>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</si>
  <si>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</si>
  <si>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</si>
  <si>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</si>
  <si>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</si>
  <si>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</si>
  <si>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</si>
  <si>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</si>
  <si>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</si>
  <si>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</si>
  <si>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</si>
  <si>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</si>
  <si>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</si>
  <si>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</si>
  <si>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</si>
  <si>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</si>
  <si>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</si>
  <si>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</si>
  <si>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</si>
  <si>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</si>
  <si>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</si>
  <si>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</si>
  <si>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</si>
  <si>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</si>
  <si>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</si>
  <si>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</si>
  <si>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</si>
  <si>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</si>
  <si>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</si>
  <si>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</si>
  <si>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</si>
  <si>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</si>
  <si>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</si>
  <si>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</si>
  <si>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</si>
  <si>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</si>
  <si>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</si>
  <si>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</si>
  <si>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</si>
  <si>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</si>
  <si>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</si>
  <si>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</si>
  <si>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</si>
  <si>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</si>
  <si>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</si>
  <si>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</si>
  <si>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</si>
  <si>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</si>
  <si>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</si>
  <si>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</si>
  <si>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</si>
  <si>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</si>
  <si>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</si>
  <si>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</si>
  <si>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</si>
  <si>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</si>
  <si>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</si>
  <si>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</si>
  <si>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</si>
  <si>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</si>
  <si>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</si>
  <si>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</si>
  <si>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</si>
  <si>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</si>
  <si>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</si>
  <si>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</si>
  <si>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</si>
  <si>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</si>
  <si>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</si>
  <si>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</si>
  <si>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</si>
  <si>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</si>
  <si>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</si>
  <si>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</si>
  <si>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</si>
  <si>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</si>
  <si>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</si>
  <si>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</si>
  <si>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</si>
  <si>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</si>
  <si>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</si>
  <si>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</si>
  <si>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</si>
  <si>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</si>
  <si>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</si>
  <si>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</si>
  <si>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</si>
  <si>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</si>
  <si>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</si>
  <si>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</si>
  <si>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</si>
  <si>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</si>
  <si>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</si>
  <si>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</si>
  <si>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</si>
  <si>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</si>
  <si>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</si>
  <si>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</si>
  <si>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</si>
  <si>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</si>
  <si>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</si>
  <si>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</si>
  <si>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</si>
  <si>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</si>
  <si>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</si>
  <si>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</si>
  <si>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</si>
  <si>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</si>
  <si>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</si>
  <si>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</si>
  <si>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</si>
  <si>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</si>
  <si>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</si>
  <si>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</si>
  <si>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</si>
  <si>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</si>
  <si>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</si>
  <si>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</si>
  <si>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</si>
  <si>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</si>
  <si>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</si>
  <si>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</si>
  <si>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</si>
  <si>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</si>
  <si>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</si>
  <si>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</si>
  <si>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</si>
  <si>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</si>
  <si>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</si>
  <si>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</si>
  <si>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</si>
  <si>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</si>
  <si>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</si>
  <si>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</si>
  <si>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</si>
  <si>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</si>
  <si>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</si>
  <si>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</si>
  <si>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</si>
  <si>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</si>
  <si>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</si>
  <si>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</si>
  <si>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</si>
  <si>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</si>
  <si>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</si>
  <si>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</si>
  <si>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</si>
  <si>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</si>
  <si>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</si>
  <si>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</si>
  <si>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</si>
  <si>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</si>
  <si>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</si>
  <si>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</si>
  <si>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</si>
  <si>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</si>
  <si>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</si>
  <si>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</si>
  <si>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</si>
  <si>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</si>
  <si>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</si>
  <si>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</si>
  <si>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</si>
  <si>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</si>
  <si>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</si>
  <si>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</si>
  <si>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</si>
  <si>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</si>
  <si>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</si>
  <si>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</si>
  <si>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</si>
  <si>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</si>
  <si>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</si>
  <si>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</si>
  <si>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</si>
  <si>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</si>
  <si>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</si>
  <si>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</si>
  <si>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</si>
  <si>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</si>
  <si>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</si>
  <si>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</si>
  <si>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</si>
  <si>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</si>
  <si>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</si>
  <si>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</si>
  <si>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</si>
  <si>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</si>
  <si>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</si>
  <si>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</si>
  <si>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</si>
  <si>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</si>
  <si>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</si>
  <si>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</si>
  <si>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</si>
  <si>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</si>
  <si>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</si>
  <si>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</si>
  <si>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</si>
  <si>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</si>
  <si>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</si>
  <si>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</si>
  <si>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</si>
  <si>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</si>
  <si>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</si>
  <si>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</si>
  <si>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</si>
  <si>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</si>
  <si>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</si>
  <si>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</si>
  <si>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</si>
  <si>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</si>
  <si>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</si>
  <si>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</si>
  <si>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</si>
  <si>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</si>
  <si>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</si>
  <si>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</si>
  <si>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</si>
  <si>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</si>
  <si>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</si>
  <si>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</si>
  <si>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</si>
  <si>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</si>
  <si>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</si>
  <si>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</si>
  <si>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</si>
  <si>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</si>
  <si>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</si>
  <si>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</si>
  <si>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</si>
  <si>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</si>
  <si>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</si>
  <si>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</si>
  <si>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</si>
  <si>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</si>
  <si>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</si>
  <si>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</si>
  <si>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</si>
  <si>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</si>
  <si>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</si>
  <si>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</si>
  <si>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</si>
  <si>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</si>
  <si>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</si>
  <si>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</si>
  <si>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</si>
  <si>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</si>
  <si>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</si>
  <si>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</si>
  <si>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</si>
  <si>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</si>
  <si>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</si>
  <si>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</si>
  <si>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</si>
  <si>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</si>
  <si>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</si>
  <si>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</si>
  <si>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</si>
  <si>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</si>
  <si>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</si>
  <si>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</si>
  <si>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</si>
  <si>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</si>
  <si>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</si>
  <si>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</si>
  <si>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</si>
  <si>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</si>
  <si>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</si>
  <si>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</si>
  <si>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</si>
  <si>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</si>
  <si>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</si>
  <si>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</si>
  <si>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</si>
  <si>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</si>
  <si>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</si>
  <si>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</si>
  <si>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</si>
  <si>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</si>
  <si>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</si>
  <si>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</si>
  <si>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</si>
  <si>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</si>
  <si>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</si>
  <si>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</si>
  <si>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</si>
  <si>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</si>
  <si>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</si>
  <si>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</si>
  <si>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</si>
  <si>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</si>
  <si>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</si>
  <si>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</si>
  <si>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</si>
  <si>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</si>
  <si>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</si>
  <si>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</si>
  <si>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</si>
  <si>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</si>
  <si>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</si>
  <si>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</si>
  <si>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</si>
  <si>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</si>
  <si>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</si>
  <si>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</si>
  <si>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</si>
  <si>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</si>
  <si>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</si>
  <si>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</si>
  <si>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</si>
  <si>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</si>
  <si>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</si>
  <si>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</si>
  <si>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</si>
  <si>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</si>
  <si>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</si>
  <si>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</si>
  <si>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</si>
  <si>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</si>
  <si>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</si>
  <si>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</si>
  <si>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</si>
  <si>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</si>
  <si>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</si>
  <si>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</si>
  <si>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</si>
  <si>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</si>
  <si>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</si>
  <si>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</si>
  <si>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</si>
  <si>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</si>
  <si>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</si>
  <si>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</si>
  <si>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</si>
  <si>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</si>
  <si>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</si>
  <si>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</si>
  <si>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</si>
  <si>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</si>
  <si>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</si>
  <si>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</si>
  <si>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</si>
  <si>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</si>
  <si>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</si>
  <si>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</si>
  <si>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</si>
  <si>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</si>
  <si>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</si>
  <si>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</si>
  <si>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</si>
  <si>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</si>
  <si>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</si>
  <si>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</si>
  <si>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</si>
  <si>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</si>
  <si>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</si>
  <si>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</si>
  <si>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</si>
  <si>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</si>
  <si>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</si>
  <si>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</si>
  <si>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</si>
  <si>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</si>
  <si>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</si>
  <si>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</si>
  <si>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</si>
  <si>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</si>
  <si>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</si>
  <si>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</si>
  <si>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</si>
  <si>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</si>
  <si>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</si>
  <si>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</si>
  <si>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</si>
  <si>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</si>
  <si>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</si>
  <si>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</si>
  <si>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</si>
  <si>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</si>
  <si>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</si>
  <si>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</si>
  <si>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</si>
  <si>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</si>
  <si>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</si>
  <si>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</si>
  <si>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</si>
  <si>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</si>
  <si>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</si>
  <si>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</si>
  <si>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</si>
  <si>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</si>
  <si>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</si>
  <si>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</si>
  <si>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</si>
  <si>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</si>
  <si>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</si>
  <si>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</si>
  <si>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</si>
  <si>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</si>
  <si>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</si>
  <si>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</si>
  <si>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</si>
  <si>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</si>
  <si>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</si>
  <si>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</si>
  <si>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</si>
  <si>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</si>
  <si>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</si>
  <si>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</si>
  <si>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</si>
  <si>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</si>
  <si>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</si>
  <si>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</si>
  <si>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</si>
  <si>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</si>
  <si>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</si>
  <si>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</si>
  <si>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</si>
  <si>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</si>
  <si>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</si>
  <si>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</si>
  <si>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</si>
  <si>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</si>
  <si>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</si>
  <si>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</si>
  <si>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</si>
  <si>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</si>
  <si>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</si>
  <si>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</si>
  <si>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</si>
  <si>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</si>
  <si>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</si>
  <si>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</si>
  <si>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</si>
  <si>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</si>
  <si>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</si>
  <si>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</si>
  <si>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</si>
  <si>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</si>
  <si>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</si>
  <si>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</si>
  <si>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</si>
  <si>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</si>
  <si>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</si>
  <si>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</si>
  <si>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</si>
  <si>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</si>
  <si>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</si>
  <si>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</si>
  <si>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</si>
  <si>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</si>
  <si>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</si>
  <si>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</si>
  <si>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</si>
  <si>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</si>
  <si>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</si>
  <si>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</si>
  <si>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</si>
  <si>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</si>
  <si>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</si>
  <si>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</si>
  <si>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</si>
  <si>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</si>
  <si>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</si>
  <si>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</si>
  <si>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</si>
  <si>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</si>
  <si>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</si>
  <si>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</si>
  <si>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</si>
  <si>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</si>
  <si>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</si>
  <si>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</si>
  <si>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</si>
  <si>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</si>
  <si>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</si>
  <si>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</si>
  <si>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</si>
  <si>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</si>
  <si>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</si>
  <si>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</si>
  <si>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</si>
  <si>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</si>
  <si>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</si>
  <si>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</si>
  <si>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</si>
  <si>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</si>
  <si>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</si>
  <si>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</si>
  <si>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</si>
  <si>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</si>
  <si>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</si>
  <si>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</si>
  <si>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</si>
  <si>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</si>
  <si>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</si>
  <si>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</si>
  <si>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</si>
  <si>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</si>
  <si>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</si>
  <si>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</si>
  <si>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</si>
  <si>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</si>
  <si>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</si>
  <si>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</si>
  <si>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</si>
  <si>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</si>
  <si>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</si>
  <si>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</si>
  <si>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</si>
  <si>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</si>
  <si>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</si>
  <si>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</si>
  <si>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</si>
  <si>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</si>
  <si>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</si>
  <si>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</si>
  <si>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</si>
  <si>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</si>
  <si>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</si>
  <si>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</si>
  <si>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</si>
  <si>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</si>
  <si>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</si>
  <si>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</si>
  <si>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</si>
  <si>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</si>
  <si>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</si>
  <si>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</si>
  <si>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</si>
  <si>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</si>
  <si>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</si>
  <si>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</si>
  <si>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</si>
  <si>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</si>
  <si>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</si>
  <si>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</si>
  <si>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</si>
  <si>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</si>
  <si>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</si>
  <si>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</si>
  <si>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</si>
  <si>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</si>
  <si>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</si>
  <si>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</si>
  <si>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</si>
  <si>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</si>
  <si>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</si>
  <si>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</si>
  <si>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</si>
  <si>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</si>
  <si>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</si>
  <si>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</si>
  <si>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</si>
  <si>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</si>
  <si>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</si>
  <si>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</si>
  <si>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</si>
  <si>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</si>
  <si>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</si>
  <si>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</si>
  <si>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</si>
  <si>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</si>
  <si>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</si>
  <si>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</si>
  <si>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</si>
  <si>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</si>
  <si>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</si>
  <si>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</si>
  <si>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</si>
  <si>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</si>
  <si>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</si>
  <si>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</si>
  <si>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</si>
  <si>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</si>
  <si>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</si>
  <si>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</si>
  <si>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</si>
  <si>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</si>
  <si>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</si>
  <si>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</si>
  <si>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</si>
  <si>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</si>
  <si>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</si>
  <si>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</si>
  <si>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</si>
  <si>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</si>
  <si>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</si>
  <si>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</si>
  <si>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</si>
  <si>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</si>
  <si>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</si>
  <si>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</si>
  <si>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</si>
  <si>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</si>
  <si>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</si>
  <si>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</si>
  <si>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</si>
  <si>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</si>
  <si>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</si>
  <si>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</si>
  <si>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</si>
  <si>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</si>
  <si>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</si>
  <si>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</si>
  <si>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</si>
  <si>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</si>
  <si>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</si>
  <si>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</si>
  <si>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</si>
  <si>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</si>
  <si>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</si>
  <si>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</si>
  <si>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</si>
  <si>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</si>
  <si>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</si>
  <si>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</si>
  <si>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</si>
  <si>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</si>
  <si>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</si>
  <si>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</si>
  <si>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</si>
  <si>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</si>
  <si>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</si>
  <si>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</si>
  <si>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</si>
  <si>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</si>
  <si>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</si>
  <si>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</si>
  <si>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</si>
  <si>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</si>
  <si>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</si>
  <si>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</si>
  <si>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</si>
  <si>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</si>
  <si>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</si>
  <si>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</si>
  <si>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</si>
  <si>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</si>
  <si>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</si>
  <si>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</si>
  <si>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</si>
  <si>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</si>
  <si>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</si>
  <si>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</si>
  <si>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</si>
  <si>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</si>
  <si>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</si>
  <si>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</si>
  <si>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</si>
  <si>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</si>
  <si>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</si>
  <si>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</si>
  <si>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</si>
  <si>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</si>
  <si>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</si>
  <si>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</si>
  <si>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</si>
  <si>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</si>
  <si>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</si>
  <si>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</si>
  <si>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</si>
  <si>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</si>
  <si>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</si>
  <si>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</si>
  <si>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</si>
  <si>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</si>
  <si>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</si>
  <si>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</si>
  <si>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</si>
  <si>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</si>
  <si>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</si>
  <si>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</si>
  <si>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</si>
  <si>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</si>
  <si>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</si>
  <si>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</si>
  <si>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</si>
  <si>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</si>
  <si>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</si>
  <si>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</si>
  <si>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</si>
  <si>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</si>
  <si>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</si>
  <si>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</si>
  <si>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</si>
  <si>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</si>
  <si>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</si>
  <si>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</si>
  <si>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</si>
  <si>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</si>
  <si>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</si>
  <si>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</si>
  <si>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</si>
  <si>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</si>
  <si>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</si>
  <si>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</si>
  <si>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</si>
  <si>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</si>
  <si>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</si>
  <si>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</si>
  <si>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</si>
  <si>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</si>
  <si>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</si>
  <si>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</si>
  <si>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</si>
  <si>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</si>
  <si>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</si>
  <si>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</si>
  <si>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</si>
  <si>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</si>
  <si>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</si>
  <si>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</si>
  <si>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</si>
  <si>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</si>
  <si>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</si>
  <si>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</si>
  <si>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</si>
  <si>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</si>
  <si>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</si>
  <si>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</si>
  <si>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</si>
  <si>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</si>
  <si>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</si>
  <si>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</si>
  <si>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</si>
  <si>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</si>
  <si>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</si>
  <si>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</si>
  <si>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</si>
  <si>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</si>
  <si>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</si>
  <si>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</si>
  <si>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</si>
  <si>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</si>
  <si>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</si>
  <si>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</si>
  <si>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</si>
  <si>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</si>
  <si>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</si>
  <si>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</si>
  <si>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</si>
  <si>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</si>
  <si>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</si>
  <si>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</si>
  <si>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</si>
  <si>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</si>
  <si>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</si>
  <si>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</si>
  <si>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</si>
  <si>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</si>
  <si>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</si>
  <si>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</si>
  <si>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</si>
  <si>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</si>
  <si>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</si>
  <si>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</si>
  <si>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</si>
  <si>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</si>
  <si>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</si>
  <si>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</si>
  <si>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</si>
  <si>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</si>
  <si>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</si>
  <si>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</si>
  <si>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</si>
  <si>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</si>
  <si>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</si>
  <si>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</si>
  <si>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</si>
  <si>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</si>
  <si>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</si>
  <si>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</si>
  <si>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</si>
  <si>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</si>
  <si>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</si>
  <si>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</si>
  <si>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</si>
  <si>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</si>
  <si>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</si>
  <si>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</si>
  <si>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</si>
  <si>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</si>
  <si>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</si>
  <si>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</si>
  <si>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</si>
  <si>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</si>
  <si>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</si>
  <si>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</si>
  <si>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</si>
  <si>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</si>
  <si>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</si>
  <si>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</si>
  <si>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</si>
  <si>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</si>
  <si>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</si>
  <si>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</si>
  <si>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</si>
  <si>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</si>
  <si>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</si>
  <si>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</si>
  <si>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</si>
  <si>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</si>
  <si>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</si>
  <si>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</si>
  <si>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</si>
  <si>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</si>
  <si>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</si>
  <si>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</si>
  <si>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</si>
  <si>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</si>
  <si>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</si>
  <si>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</si>
  <si>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</si>
  <si>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</si>
  <si>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</si>
  <si>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</si>
  <si>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</si>
  <si>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</si>
  <si>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</si>
  <si>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</si>
  <si>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</si>
  <si>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</si>
  <si>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</si>
  <si>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</si>
  <si>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</si>
  <si>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</si>
  <si>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</si>
  <si>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</si>
  <si>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</si>
  <si>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</si>
  <si>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</si>
  <si>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</si>
  <si>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</si>
  <si>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</si>
  <si>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</si>
  <si>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</si>
  <si>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</si>
  <si>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</si>
  <si>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</si>
  <si>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</si>
  <si>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</si>
  <si>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</si>
  <si>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</si>
  <si>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</si>
  <si>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</si>
  <si>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</si>
  <si>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</si>
  <si>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</si>
  <si>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</si>
  <si>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</si>
  <si>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</si>
  <si>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</si>
  <si>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</si>
  <si>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</si>
  <si>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</si>
  <si>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</si>
  <si>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</si>
  <si>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</si>
  <si>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</si>
  <si>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</si>
  <si>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</si>
  <si>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</si>
  <si>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</si>
  <si>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</si>
  <si>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</si>
  <si>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</si>
  <si>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</si>
  <si>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</si>
  <si>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</si>
  <si>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</si>
  <si>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A.SO1.2.2-01</t>
  </si>
  <si>
    <t>A.SO4</t>
  </si>
  <si>
    <t>Premestitev (Relocation)</t>
  </si>
  <si>
    <t>A.SO4.1</t>
  </si>
  <si>
    <t>A.SO4.1.1</t>
  </si>
  <si>
    <t>A.SO4.1.1-01</t>
  </si>
  <si>
    <t>Obveščanje tujcev o novostih na področju integracijskih ukrepov</t>
  </si>
  <si>
    <t>A.SO1.1.1-11</t>
  </si>
  <si>
    <t>Vzdrževanje integracijskih hiš in nakup opreme</t>
  </si>
  <si>
    <t>2017 -realizacija</t>
  </si>
  <si>
    <t>2017-glede na OP</t>
  </si>
  <si>
    <t>razlika</t>
  </si>
  <si>
    <t>DUNZMN in UOM (delitev)</t>
  </si>
  <si>
    <t>A.SO1.1.6-03</t>
  </si>
  <si>
    <t>UOM</t>
  </si>
  <si>
    <t>A.SO1.1.6-04</t>
  </si>
  <si>
    <t>Podpora v postopku priznanja MZ (izvedeniška mnenja)</t>
  </si>
  <si>
    <t>UOIM</t>
  </si>
  <si>
    <t>JR</t>
  </si>
  <si>
    <t>Zdravstveni pregledi in materialna oskrba prosilcev</t>
  </si>
  <si>
    <t>Investicijsko vzdrževanje azilnega doma, nakup opreme in izboljšanje pogojev za izvajanje omejitve gibanja</t>
  </si>
  <si>
    <t>Finančna pomoč za nastanitev prosilcev na zasebnem naslovu</t>
  </si>
  <si>
    <t>Pomoč osebam z mednarodno zaščito</t>
  </si>
  <si>
    <t>Zagotavljanje nastanitev v OMZ v integracijskih hišah in drugih nastanitvenih kapacitetah</t>
  </si>
  <si>
    <t>A.SO1.1.1-12</t>
  </si>
  <si>
    <t>A.SO1.1.1-13</t>
  </si>
  <si>
    <t>A.SO1.1.1-14</t>
  </si>
  <si>
    <t>N</t>
  </si>
  <si>
    <t>A.SO1.1.4-03</t>
  </si>
  <si>
    <t>A.SO1.1.6-05</t>
  </si>
  <si>
    <t xml:space="preserve">Podpora prosilcem </t>
  </si>
  <si>
    <t>A.SO2.2.1-03</t>
  </si>
  <si>
    <t>Tečaji in izpiti iz slovenskega jezika za OMZ</t>
  </si>
  <si>
    <t>A.SO2.3.3-03</t>
  </si>
  <si>
    <t>A.SO2.2.3-06</t>
  </si>
  <si>
    <t>A.SO2.2.3-07</t>
  </si>
  <si>
    <t>A.SO2.2.3-08</t>
  </si>
  <si>
    <t>DUNZMN, UOM (delitev)</t>
  </si>
  <si>
    <t>A.SO4.1.2</t>
  </si>
  <si>
    <t>A.SO4.1.2-01</t>
  </si>
  <si>
    <t>Premestitev (Relocation) in preselitev (Resettlement)</t>
  </si>
  <si>
    <t xml:space="preserve">EU prispevek </t>
  </si>
  <si>
    <t>A.SO1.1.7-02</t>
  </si>
  <si>
    <t>A.SO1.1.8-02</t>
  </si>
  <si>
    <t>A.SO1.1.1-15</t>
  </si>
  <si>
    <t>Informiranje oseb, ki nameravajo oddati vlogo za MZ</t>
  </si>
  <si>
    <t xml:space="preserve">Medkulturni dialog in obveščanje o možnostih sodelovanja v programih integracije 
</t>
  </si>
  <si>
    <t>Akcijski načrt 1.4 - AMIF</t>
  </si>
  <si>
    <t>Vsi 
projekti</t>
  </si>
  <si>
    <t>AMIF SO1+2+3
+TA</t>
  </si>
  <si>
    <t>AMIF SO1+2+3+4
+TA</t>
  </si>
  <si>
    <t>Policija - PUKR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</si>
</sst>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0" fontId="2" fillId="10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quotePrefix="1" applyNumberFormat="1" applyFont="1" applyBorder="1" applyAlignment="1" applyProtection="1">
      <alignment wrapText="1"/>
    </xf>
    <xf numFmtId="0" fontId="5" fillId="10" borderId="1" xfId="0" quotePrefix="1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" fontId="5" fillId="5" borderId="1" xfId="0" applyNumberFormat="1" applyFont="1" applyFill="1" applyBorder="1" applyAlignment="1">
      <alignment wrapText="1"/>
    </xf>
    <xf numFmtId="4" fontId="2" fillId="10" borderId="1" xfId="0" applyNumberFormat="1" applyFont="1" applyFill="1" applyBorder="1" applyAlignment="1" applyProtection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wrapText="1"/>
    </xf>
    <xf numFmtId="0" fontId="5" fillId="4" borderId="0" xfId="0" applyFont="1" applyFill="1"/>
    <xf numFmtId="0" fontId="5" fillId="10" borderId="1" xfId="0" applyFont="1" applyFill="1" applyBorder="1"/>
    <xf numFmtId="0" fontId="5" fillId="0" borderId="0" xfId="0" applyFont="1" applyAlignment="1">
      <alignment vertical="justify"/>
    </xf>
    <xf numFmtId="0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>
      <alignment wrapText="1"/>
    </xf>
    <xf numFmtId="0" fontId="6" fillId="12" borderId="1" xfId="0" applyFont="1" applyFill="1" applyBorder="1"/>
    <xf numFmtId="0" fontId="6" fillId="12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 applyProtection="1">
      <alignment vertical="justify" wrapText="1"/>
    </xf>
    <xf numFmtId="0" fontId="5" fillId="5" borderId="1" xfId="0" applyNumberFormat="1" applyFont="1" applyFill="1" applyBorder="1" applyAlignment="1" applyProtection="1">
      <alignment vertical="justify" wrapText="1"/>
    </xf>
    <xf numFmtId="0" fontId="2" fillId="10" borderId="1" xfId="0" applyNumberFormat="1" applyFont="1" applyFill="1" applyBorder="1" applyAlignment="1" applyProtection="1">
      <alignment vertical="justify" wrapText="1"/>
    </xf>
    <xf numFmtId="0" fontId="2" fillId="5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>
      <alignment vertical="justify" wrapText="1"/>
    </xf>
    <xf numFmtId="0" fontId="5" fillId="11" borderId="1" xfId="0" applyNumberFormat="1" applyFont="1" applyFill="1" applyBorder="1" applyAlignment="1">
      <alignment vertical="justify" wrapText="1"/>
    </xf>
    <xf numFmtId="0" fontId="5" fillId="5" borderId="1" xfId="0" applyNumberFormat="1" applyFont="1" applyFill="1" applyBorder="1" applyAlignment="1">
      <alignment vertical="justify" wrapText="1"/>
    </xf>
    <xf numFmtId="0" fontId="5" fillId="10" borderId="1" xfId="0" applyNumberFormat="1" applyFont="1" applyFill="1" applyBorder="1" applyAlignment="1">
      <alignment vertical="justify" wrapText="1"/>
    </xf>
    <xf numFmtId="4" fontId="5" fillId="0" borderId="0" xfId="0" applyNumberFormat="1" applyFont="1"/>
    <xf numFmtId="0" fontId="5" fillId="4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vertical="justify" wrapText="1"/>
    </xf>
    <xf numFmtId="4" fontId="5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  <protection locked="0"/>
    </xf>
    <xf numFmtId="4" fontId="5" fillId="4" borderId="0" xfId="0" applyNumberFormat="1" applyFont="1" applyFill="1"/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5" fillId="4" borderId="0" xfId="0" applyFont="1" applyFill="1" applyProtection="1">
      <protection locked="0"/>
    </xf>
    <xf numFmtId="4" fontId="5" fillId="4" borderId="0" xfId="0" applyNumberFormat="1" applyFont="1" applyFill="1" applyProtection="1">
      <protection locked="0"/>
    </xf>
    <xf numFmtId="0" fontId="2" fillId="4" borderId="1" xfId="0" applyNumberFormat="1" applyFont="1" applyFill="1" applyBorder="1" applyAlignment="1" applyProtection="1">
      <alignment vertical="justify" wrapText="1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4" fontId="7" fillId="4" borderId="0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vertical="justify" wrapText="1"/>
    </xf>
    <xf numFmtId="4" fontId="5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justify" wrapText="1"/>
    </xf>
    <xf numFmtId="4" fontId="2" fillId="4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vertical="justify" wrapText="1"/>
    </xf>
    <xf numFmtId="0" fontId="6" fillId="0" borderId="1" xfId="0" applyNumberFormat="1" applyFont="1" applyBorder="1" applyAlignment="1" applyProtection="1">
      <alignment wrapText="1"/>
    </xf>
    <xf numFmtId="0" fontId="6" fillId="0" borderId="1" xfId="0" applyNumberFormat="1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justify"/>
    </xf>
    <xf numFmtId="0" fontId="5" fillId="5" borderId="1" xfId="0" applyNumberFormat="1" applyFont="1" applyFill="1" applyBorder="1" applyAlignment="1" applyProtection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8.85546875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B49" sqref="B49"/>
    </sheetView>
  </sheetViews>
  <sheetFormatPr defaultRowHeight="12.75" x14ac:dyDescent="0.2"/>
  <cols>
    <col min="2" max="2" width="17.140625" customWidth="1"/>
    <col min="3" max="3" width="17" customWidth="1"/>
    <col min="4" max="4" width="19.7109375" customWidth="1"/>
    <col min="5" max="5" width="16.85546875" customWidth="1"/>
  </cols>
  <sheetData>
    <row r="3" spans="2:5" x14ac:dyDescent="0.2">
      <c r="C3" s="78" t="s">
        <v>899</v>
      </c>
      <c r="D3" s="78" t="s">
        <v>900</v>
      </c>
      <c r="E3" t="s">
        <v>901</v>
      </c>
    </row>
    <row r="4" spans="2:5" x14ac:dyDescent="0.2">
      <c r="B4" s="78" t="s">
        <v>34</v>
      </c>
      <c r="C4" s="80">
        <v>54223.91</v>
      </c>
      <c r="D4" s="80">
        <v>45000</v>
      </c>
      <c r="E4" s="80">
        <f t="shared" ref="E4:E10" si="0">D4-C4</f>
        <v>-9223.9100000000035</v>
      </c>
    </row>
    <row r="5" spans="2:5" x14ac:dyDescent="0.2">
      <c r="B5" s="78" t="s">
        <v>42</v>
      </c>
      <c r="C5" s="80">
        <v>188868.38</v>
      </c>
      <c r="D5" s="80">
        <v>123486.5</v>
      </c>
      <c r="E5" s="80">
        <f t="shared" si="0"/>
        <v>-65381.880000000005</v>
      </c>
    </row>
    <row r="6" spans="2:5" x14ac:dyDescent="0.2">
      <c r="B6" s="78" t="s">
        <v>77</v>
      </c>
      <c r="C6" s="80">
        <v>88379.74</v>
      </c>
      <c r="D6" s="80">
        <v>66675</v>
      </c>
      <c r="E6" s="80">
        <f t="shared" si="0"/>
        <v>-21704.740000000005</v>
      </c>
    </row>
    <row r="7" spans="2:5" x14ac:dyDescent="0.2">
      <c r="B7" s="78" t="s">
        <v>134</v>
      </c>
      <c r="C7" s="80">
        <v>739088.34</v>
      </c>
      <c r="D7" s="80">
        <v>465000</v>
      </c>
      <c r="E7" s="80">
        <f t="shared" si="0"/>
        <v>-274088.33999999997</v>
      </c>
    </row>
    <row r="8" spans="2:5" x14ac:dyDescent="0.2">
      <c r="B8" s="78" t="s">
        <v>137</v>
      </c>
      <c r="C8" s="80">
        <v>16641.23</v>
      </c>
      <c r="D8" s="80">
        <v>15000</v>
      </c>
      <c r="E8" s="80">
        <f t="shared" si="0"/>
        <v>-1641.2299999999996</v>
      </c>
    </row>
    <row r="9" spans="2:5" x14ac:dyDescent="0.2">
      <c r="B9" s="78" t="s">
        <v>170</v>
      </c>
      <c r="C9" s="80">
        <v>53910.7</v>
      </c>
      <c r="D9" s="80">
        <v>30000</v>
      </c>
      <c r="E9" s="80">
        <f t="shared" si="0"/>
        <v>-23910.699999999997</v>
      </c>
    </row>
    <row r="10" spans="2:5" x14ac:dyDescent="0.2">
      <c r="C10" s="80">
        <f>SUM(C4:C9)</f>
        <v>1141112.3</v>
      </c>
      <c r="D10" s="80">
        <f>SUM(D4:D9)</f>
        <v>745161.5</v>
      </c>
      <c r="E10" s="80">
        <f t="shared" si="0"/>
        <v>-395950.80000000005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tabSelected="1" zoomScaleNormal="100" workbookViewId="0">
      <selection activeCell="S20" sqref="S20"/>
    </sheetView>
  </sheetViews>
  <sheetFormatPr defaultRowHeight="12" x14ac:dyDescent="0.2"/>
  <cols>
    <col min="1" max="1" width="7.7109375" style="88" customWidth="1"/>
    <col min="2" max="2" width="14.7109375" style="88" bestFit="1" customWidth="1"/>
    <col min="3" max="3" width="25.28515625" style="101" customWidth="1"/>
    <col min="4" max="4" width="9.140625" style="88" customWidth="1"/>
    <col min="5" max="5" width="13.85546875" style="88" bestFit="1" customWidth="1"/>
    <col min="6" max="6" width="8.42578125" style="88" customWidth="1"/>
    <col min="7" max="7" width="10.5703125" style="88" hidden="1" customWidth="1"/>
    <col min="8" max="8" width="12.42578125" style="88" customWidth="1"/>
    <col min="9" max="9" width="12" style="88" customWidth="1"/>
    <col min="10" max="10" width="11.42578125" style="88" customWidth="1"/>
    <col min="11" max="11" width="11.28515625" style="88" customWidth="1"/>
    <col min="12" max="12" width="11.5703125" style="88" customWidth="1"/>
    <col min="13" max="13" width="11.140625" style="88" customWidth="1"/>
    <col min="14" max="14" width="11.28515625" style="88" customWidth="1"/>
    <col min="15" max="15" width="11.140625" style="88" customWidth="1"/>
    <col min="16" max="16" width="12" style="88" customWidth="1"/>
    <col min="17" max="17" width="12.5703125" style="88" customWidth="1"/>
    <col min="18" max="18" width="11.28515625" style="88" customWidth="1"/>
    <col min="19" max="19" width="11.28515625" style="88" bestFit="1" customWidth="1"/>
    <col min="20" max="20" width="11.28515625" style="88" customWidth="1"/>
    <col min="21" max="16384" width="9.140625" style="88"/>
  </cols>
  <sheetData>
    <row r="1" spans="1:19" x14ac:dyDescent="0.2">
      <c r="A1" s="141" t="s">
        <v>937</v>
      </c>
      <c r="B1" s="142"/>
      <c r="C1" s="142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9" x14ac:dyDescent="0.2">
      <c r="A2" s="141"/>
      <c r="B2" s="141"/>
      <c r="C2" s="142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9" ht="26.25" customHeight="1" x14ac:dyDescent="0.2">
      <c r="A3" s="89" t="s">
        <v>938</v>
      </c>
      <c r="B3" s="89" t="s">
        <v>827</v>
      </c>
      <c r="C3" s="138" t="s">
        <v>828</v>
      </c>
      <c r="D3" s="139" t="s">
        <v>829</v>
      </c>
      <c r="E3" s="139" t="s">
        <v>831</v>
      </c>
      <c r="F3" s="139" t="s">
        <v>832</v>
      </c>
      <c r="G3" s="139" t="s">
        <v>833</v>
      </c>
      <c r="H3" s="139" t="s">
        <v>834</v>
      </c>
      <c r="I3" s="139" t="s">
        <v>931</v>
      </c>
      <c r="J3" s="139" t="s">
        <v>836</v>
      </c>
      <c r="K3" s="139" t="s">
        <v>837</v>
      </c>
      <c r="L3" s="139" t="s">
        <v>838</v>
      </c>
      <c r="M3" s="140" t="s">
        <v>839</v>
      </c>
      <c r="N3" s="140" t="s">
        <v>840</v>
      </c>
      <c r="O3" s="140" t="s">
        <v>841</v>
      </c>
      <c r="P3" s="140" t="s">
        <v>842</v>
      </c>
    </row>
    <row r="4" spans="1:19" ht="26.25" customHeight="1" x14ac:dyDescent="0.2">
      <c r="A4" s="90"/>
      <c r="B4" s="90" t="s">
        <v>940</v>
      </c>
      <c r="C4" s="107"/>
      <c r="D4" s="81"/>
      <c r="E4" s="81"/>
      <c r="F4" s="81"/>
      <c r="G4" s="81"/>
      <c r="H4" s="91">
        <f t="shared" ref="H4:P4" si="0">+H6+H45+H78+H106+H100</f>
        <v>25436015.653749999</v>
      </c>
      <c r="I4" s="91">
        <f t="shared" si="0"/>
        <v>20328071.9925</v>
      </c>
      <c r="J4" s="91">
        <f t="shared" si="0"/>
        <v>5107943.65625</v>
      </c>
      <c r="K4" s="91">
        <f t="shared" si="0"/>
        <v>1025045.4299999999</v>
      </c>
      <c r="L4" s="91">
        <f t="shared" si="0"/>
        <v>2699561.27</v>
      </c>
      <c r="M4" s="91">
        <f t="shared" si="0"/>
        <v>4430741.2837499995</v>
      </c>
      <c r="N4" s="91">
        <f t="shared" si="0"/>
        <v>4763095.08</v>
      </c>
      <c r="O4" s="91">
        <f t="shared" si="0"/>
        <v>4980359.08</v>
      </c>
      <c r="P4" s="91">
        <f t="shared" si="0"/>
        <v>3535213.51</v>
      </c>
      <c r="R4" s="116"/>
    </row>
    <row r="5" spans="1:19" ht="26.25" customHeight="1" x14ac:dyDescent="0.2">
      <c r="A5" s="81"/>
      <c r="B5" s="81" t="s">
        <v>939</v>
      </c>
      <c r="C5" s="107"/>
      <c r="D5" s="81"/>
      <c r="E5" s="81"/>
      <c r="F5" s="81"/>
      <c r="G5" s="81"/>
      <c r="H5" s="91">
        <f t="shared" ref="H5:P5" si="1">+H6+H45+H78+H106</f>
        <v>21434015.653749999</v>
      </c>
      <c r="I5" s="91">
        <f t="shared" si="1"/>
        <v>16326071.992500002</v>
      </c>
      <c r="J5" s="91">
        <f t="shared" si="1"/>
        <v>5107943.65625</v>
      </c>
      <c r="K5" s="91">
        <f t="shared" si="1"/>
        <v>1025045.4299999999</v>
      </c>
      <c r="L5" s="91">
        <f t="shared" si="1"/>
        <v>2699561.27</v>
      </c>
      <c r="M5" s="91">
        <f t="shared" si="1"/>
        <v>4430741.2837499995</v>
      </c>
      <c r="N5" s="91">
        <f t="shared" si="1"/>
        <v>4763095.08</v>
      </c>
      <c r="O5" s="91">
        <f t="shared" si="1"/>
        <v>4980359.08</v>
      </c>
      <c r="P5" s="91">
        <f t="shared" si="1"/>
        <v>3535213.51</v>
      </c>
      <c r="Q5" s="116"/>
    </row>
    <row r="6" spans="1:19" ht="26.25" customHeight="1" x14ac:dyDescent="0.2">
      <c r="A6" s="102"/>
      <c r="B6" s="102" t="s">
        <v>0</v>
      </c>
      <c r="C6" s="108" t="s">
        <v>1</v>
      </c>
      <c r="D6" s="102" t="s">
        <v>2</v>
      </c>
      <c r="E6" s="102"/>
      <c r="F6" s="102"/>
      <c r="G6" s="102"/>
      <c r="H6" s="103">
        <f>+H7+H42</f>
        <v>5874465.7000000002</v>
      </c>
      <c r="I6" s="103">
        <f t="shared" ref="I6:P6" si="2">+I7+I42</f>
        <v>4405849.2200000007</v>
      </c>
      <c r="J6" s="103">
        <f t="shared" si="2"/>
        <v>1468616.48</v>
      </c>
      <c r="K6" s="103">
        <f t="shared" si="2"/>
        <v>333741.8</v>
      </c>
      <c r="L6" s="103">
        <f t="shared" si="2"/>
        <v>626244.64</v>
      </c>
      <c r="M6" s="103">
        <f t="shared" si="2"/>
        <v>1851705.52</v>
      </c>
      <c r="N6" s="103">
        <f t="shared" si="2"/>
        <v>1359939.35</v>
      </c>
      <c r="O6" s="103">
        <f t="shared" si="2"/>
        <v>1115075.95</v>
      </c>
      <c r="P6" s="103">
        <f t="shared" si="2"/>
        <v>587758.44000000006</v>
      </c>
    </row>
    <row r="7" spans="1:19" ht="26.25" customHeight="1" x14ac:dyDescent="0.2">
      <c r="A7" s="81"/>
      <c r="B7" s="81" t="s">
        <v>3</v>
      </c>
      <c r="C7" s="107" t="s">
        <v>4</v>
      </c>
      <c r="D7" s="81" t="s">
        <v>5</v>
      </c>
      <c r="E7" s="81"/>
      <c r="F7" s="81"/>
      <c r="G7" s="81">
        <v>75</v>
      </c>
      <c r="H7" s="91">
        <f>+H8+H24+H26+H30+H36+H39</f>
        <v>5864465.7000000002</v>
      </c>
      <c r="I7" s="91">
        <f>+I8+I24+I26+I30+I36+I39</f>
        <v>4398349.2200000007</v>
      </c>
      <c r="J7" s="91">
        <f t="shared" ref="J7:P7" si="3">+J8+J24+J26+J30+J36+J39</f>
        <v>1466116.48</v>
      </c>
      <c r="K7" s="91">
        <f t="shared" si="3"/>
        <v>333741.8</v>
      </c>
      <c r="L7" s="91">
        <f t="shared" si="3"/>
        <v>626244.64</v>
      </c>
      <c r="M7" s="91">
        <f t="shared" si="3"/>
        <v>1851705.52</v>
      </c>
      <c r="N7" s="91">
        <f t="shared" si="3"/>
        <v>1359939.35</v>
      </c>
      <c r="O7" s="91">
        <f t="shared" si="3"/>
        <v>1110075.95</v>
      </c>
      <c r="P7" s="91">
        <f t="shared" si="3"/>
        <v>582758.44000000006</v>
      </c>
    </row>
    <row r="8" spans="1:19" ht="26.25" customHeight="1" x14ac:dyDescent="0.2">
      <c r="A8" s="82"/>
      <c r="B8" s="82" t="s">
        <v>6</v>
      </c>
      <c r="C8" s="109" t="s">
        <v>7</v>
      </c>
      <c r="D8" s="82" t="s">
        <v>8</v>
      </c>
      <c r="E8" s="82"/>
      <c r="F8" s="82"/>
      <c r="G8" s="82">
        <v>75</v>
      </c>
      <c r="H8" s="92">
        <f>SUM(H9:H23)</f>
        <v>3572580.58</v>
      </c>
      <c r="I8" s="92">
        <f t="shared" ref="I8:P8" si="4">SUM(I9:I23)</f>
        <v>2679435.41</v>
      </c>
      <c r="J8" s="92">
        <f t="shared" si="4"/>
        <v>893145.17</v>
      </c>
      <c r="K8" s="92">
        <f t="shared" si="4"/>
        <v>285468</v>
      </c>
      <c r="L8" s="92">
        <f t="shared" si="4"/>
        <v>467786.56</v>
      </c>
      <c r="M8" s="92">
        <f t="shared" si="4"/>
        <v>759210.78</v>
      </c>
      <c r="N8" s="92">
        <f t="shared" si="4"/>
        <v>698439.35</v>
      </c>
      <c r="O8" s="92">
        <f t="shared" si="4"/>
        <v>838075.95</v>
      </c>
      <c r="P8" s="92">
        <f t="shared" si="4"/>
        <v>523599.94000000006</v>
      </c>
    </row>
    <row r="9" spans="1:19" s="99" customFormat="1" ht="26.25" customHeight="1" x14ac:dyDescent="0.2">
      <c r="A9" s="117">
        <v>1</v>
      </c>
      <c r="B9" s="117" t="s">
        <v>9</v>
      </c>
      <c r="C9" s="118" t="s">
        <v>10</v>
      </c>
      <c r="D9" s="117" t="s">
        <v>11</v>
      </c>
      <c r="E9" s="117" t="s">
        <v>854</v>
      </c>
      <c r="F9" s="117" t="s">
        <v>908</v>
      </c>
      <c r="G9" s="117">
        <v>75</v>
      </c>
      <c r="H9" s="119">
        <f t="shared" ref="H9:H19" si="5">+K9+L9+M9+N9+O9+P9</f>
        <v>640000</v>
      </c>
      <c r="I9" s="119">
        <v>480000</v>
      </c>
      <c r="J9" s="119">
        <f>+H9-I9</f>
        <v>160000</v>
      </c>
      <c r="K9" s="119">
        <v>66983.58</v>
      </c>
      <c r="L9" s="119">
        <v>16404.349999999999</v>
      </c>
      <c r="M9" s="120">
        <v>160000</v>
      </c>
      <c r="N9" s="120">
        <v>140000</v>
      </c>
      <c r="O9" s="120">
        <v>140000</v>
      </c>
      <c r="P9" s="120">
        <f>96612.07+20000</f>
        <v>116612.07</v>
      </c>
      <c r="Q9" s="121"/>
      <c r="R9" s="121"/>
      <c r="S9" s="121"/>
    </row>
    <row r="10" spans="1:19" s="124" customFormat="1" ht="36" customHeight="1" x14ac:dyDescent="0.2">
      <c r="A10" s="117">
        <v>2</v>
      </c>
      <c r="B10" s="117" t="s">
        <v>16</v>
      </c>
      <c r="C10" s="118" t="s">
        <v>17</v>
      </c>
      <c r="D10" s="117" t="s">
        <v>11</v>
      </c>
      <c r="E10" s="117" t="s">
        <v>854</v>
      </c>
      <c r="F10" s="122" t="s">
        <v>917</v>
      </c>
      <c r="G10" s="122">
        <v>75</v>
      </c>
      <c r="H10" s="123">
        <f t="shared" si="5"/>
        <v>225508.72</v>
      </c>
      <c r="I10" s="119">
        <v>169131.54</v>
      </c>
      <c r="J10" s="123">
        <f t="shared" ref="J10:J15" si="6">+H10-I10</f>
        <v>56377.179999999993</v>
      </c>
      <c r="K10" s="123">
        <v>30317.7</v>
      </c>
      <c r="L10" s="123">
        <v>35191.019999999997</v>
      </c>
      <c r="M10" s="120">
        <v>40000</v>
      </c>
      <c r="N10" s="120">
        <v>40000</v>
      </c>
      <c r="O10" s="120">
        <v>40000</v>
      </c>
      <c r="P10" s="120">
        <v>40000</v>
      </c>
      <c r="R10" s="125"/>
      <c r="S10" s="125"/>
    </row>
    <row r="11" spans="1:19" s="124" customFormat="1" ht="24" x14ac:dyDescent="0.2">
      <c r="A11" s="117" t="s">
        <v>83</v>
      </c>
      <c r="B11" s="117" t="s">
        <v>21</v>
      </c>
      <c r="C11" s="118" t="s">
        <v>22</v>
      </c>
      <c r="D11" s="117" t="s">
        <v>11</v>
      </c>
      <c r="E11" s="117" t="s">
        <v>902</v>
      </c>
      <c r="F11" s="122" t="s">
        <v>917</v>
      </c>
      <c r="G11" s="122">
        <v>75</v>
      </c>
      <c r="H11" s="123">
        <f t="shared" si="5"/>
        <v>460462.46</v>
      </c>
      <c r="I11" s="119">
        <v>345346.84</v>
      </c>
      <c r="J11" s="123">
        <f t="shared" si="6"/>
        <v>115115.62</v>
      </c>
      <c r="K11" s="123">
        <v>48948.9</v>
      </c>
      <c r="L11" s="123">
        <v>236513.56</v>
      </c>
      <c r="M11" s="120">
        <v>175000</v>
      </c>
      <c r="N11" s="120">
        <v>0</v>
      </c>
      <c r="O11" s="120">
        <v>0</v>
      </c>
      <c r="P11" s="120">
        <v>0</v>
      </c>
    </row>
    <row r="12" spans="1:19" s="124" customFormat="1" x14ac:dyDescent="0.2">
      <c r="A12" s="117">
        <v>3</v>
      </c>
      <c r="B12" s="117" t="s">
        <v>26</v>
      </c>
      <c r="C12" s="118" t="s">
        <v>27</v>
      </c>
      <c r="D12" s="117" t="s">
        <v>11</v>
      </c>
      <c r="E12" s="117" t="s">
        <v>854</v>
      </c>
      <c r="F12" s="122" t="s">
        <v>917</v>
      </c>
      <c r="G12" s="122">
        <v>75</v>
      </c>
      <c r="H12" s="123">
        <f t="shared" si="5"/>
        <v>235000</v>
      </c>
      <c r="I12" s="119">
        <v>176250</v>
      </c>
      <c r="J12" s="123">
        <f t="shared" si="6"/>
        <v>58750</v>
      </c>
      <c r="K12" s="123">
        <v>6721.22</v>
      </c>
      <c r="L12" s="123">
        <v>43513.57</v>
      </c>
      <c r="M12" s="120">
        <v>49765.21</v>
      </c>
      <c r="N12" s="120">
        <v>45000</v>
      </c>
      <c r="O12" s="120">
        <v>45000</v>
      </c>
      <c r="P12" s="120">
        <v>45000</v>
      </c>
    </row>
    <row r="13" spans="1:19" s="124" customFormat="1" ht="26.25" customHeight="1" x14ac:dyDescent="0.2">
      <c r="A13" s="117">
        <v>4</v>
      </c>
      <c r="B13" s="117" t="s">
        <v>30</v>
      </c>
      <c r="C13" s="118" t="s">
        <v>31</v>
      </c>
      <c r="D13" s="117" t="s">
        <v>11</v>
      </c>
      <c r="E13" s="117" t="s">
        <v>885</v>
      </c>
      <c r="F13" s="122" t="s">
        <v>908</v>
      </c>
      <c r="G13" s="122">
        <v>75</v>
      </c>
      <c r="H13" s="123">
        <f t="shared" si="5"/>
        <v>155485.4</v>
      </c>
      <c r="I13" s="119">
        <v>116614.04999999999</v>
      </c>
      <c r="J13" s="123">
        <f t="shared" si="6"/>
        <v>38871.350000000006</v>
      </c>
      <c r="K13" s="123">
        <v>46645.62</v>
      </c>
      <c r="L13" s="123">
        <v>0</v>
      </c>
      <c r="M13" s="120">
        <v>108839.78</v>
      </c>
      <c r="N13" s="120">
        <v>0</v>
      </c>
      <c r="O13" s="120">
        <v>0</v>
      </c>
      <c r="P13" s="120">
        <v>0</v>
      </c>
      <c r="R13" s="125"/>
    </row>
    <row r="14" spans="1:19" s="124" customFormat="1" ht="24" x14ac:dyDescent="0.2">
      <c r="A14" s="117" t="s">
        <v>83</v>
      </c>
      <c r="B14" s="117" t="s">
        <v>34</v>
      </c>
      <c r="C14" s="118" t="s">
        <v>35</v>
      </c>
      <c r="D14" s="117" t="s">
        <v>11</v>
      </c>
      <c r="E14" s="117" t="s">
        <v>885</v>
      </c>
      <c r="F14" s="122" t="s">
        <v>917</v>
      </c>
      <c r="G14" s="122">
        <v>75</v>
      </c>
      <c r="H14" s="123">
        <f t="shared" si="5"/>
        <v>54223.91</v>
      </c>
      <c r="I14" s="119">
        <v>40667.93</v>
      </c>
      <c r="J14" s="123">
        <f t="shared" si="6"/>
        <v>13555.980000000003</v>
      </c>
      <c r="K14" s="123">
        <v>4721.5600000000004</v>
      </c>
      <c r="L14" s="123">
        <v>20278.439999999999</v>
      </c>
      <c r="M14" s="120">
        <f>20000+9223.91</f>
        <v>29223.91</v>
      </c>
      <c r="N14" s="120">
        <v>0</v>
      </c>
      <c r="O14" s="120">
        <v>0</v>
      </c>
      <c r="P14" s="120">
        <v>0</v>
      </c>
    </row>
    <row r="15" spans="1:19" s="124" customFormat="1" ht="26.25" customHeight="1" x14ac:dyDescent="0.2">
      <c r="A15" s="117" t="s">
        <v>83</v>
      </c>
      <c r="B15" s="117" t="s">
        <v>39</v>
      </c>
      <c r="C15" s="118" t="s">
        <v>40</v>
      </c>
      <c r="D15" s="117" t="s">
        <v>11</v>
      </c>
      <c r="E15" s="117" t="s">
        <v>885</v>
      </c>
      <c r="F15" s="122" t="s">
        <v>908</v>
      </c>
      <c r="G15" s="122">
        <v>75</v>
      </c>
      <c r="H15" s="123">
        <f t="shared" si="5"/>
        <v>48528.54</v>
      </c>
      <c r="I15" s="119">
        <v>36396.400000000001</v>
      </c>
      <c r="J15" s="123">
        <f t="shared" si="6"/>
        <v>12132.14</v>
      </c>
      <c r="K15" s="123">
        <v>6812.92</v>
      </c>
      <c r="L15" s="123">
        <v>16715.62</v>
      </c>
      <c r="M15" s="120">
        <v>25000</v>
      </c>
      <c r="N15" s="120">
        <v>0</v>
      </c>
      <c r="O15" s="120">
        <v>0</v>
      </c>
      <c r="P15" s="120">
        <v>0</v>
      </c>
    </row>
    <row r="16" spans="1:19" s="124" customFormat="1" ht="24.75" customHeight="1" x14ac:dyDescent="0.2">
      <c r="A16" s="117" t="s">
        <v>83</v>
      </c>
      <c r="B16" s="117" t="s">
        <v>42</v>
      </c>
      <c r="C16" s="118" t="s">
        <v>43</v>
      </c>
      <c r="D16" s="117" t="s">
        <v>11</v>
      </c>
      <c r="E16" s="117" t="s">
        <v>885</v>
      </c>
      <c r="F16" s="122" t="s">
        <v>917</v>
      </c>
      <c r="G16" s="122">
        <v>75</v>
      </c>
      <c r="H16" s="123">
        <f t="shared" si="5"/>
        <v>188868.38</v>
      </c>
      <c r="I16" s="119">
        <v>141651.28</v>
      </c>
      <c r="J16" s="123">
        <f>+H16-I16</f>
        <v>47217.100000000006</v>
      </c>
      <c r="K16" s="123">
        <v>24316.5</v>
      </c>
      <c r="L16" s="123">
        <v>49170</v>
      </c>
      <c r="M16" s="120">
        <f>50000+65381.88</f>
        <v>115381.88</v>
      </c>
      <c r="N16" s="120">
        <v>0</v>
      </c>
      <c r="O16" s="120">
        <v>0</v>
      </c>
      <c r="P16" s="120">
        <v>0</v>
      </c>
    </row>
    <row r="17" spans="1:16" s="99" customFormat="1" ht="26.25" customHeight="1" x14ac:dyDescent="0.2">
      <c r="A17" s="117" t="s">
        <v>83</v>
      </c>
      <c r="B17" s="117" t="s">
        <v>886</v>
      </c>
      <c r="C17" s="118" t="s">
        <v>888</v>
      </c>
      <c r="D17" s="117" t="s">
        <v>11</v>
      </c>
      <c r="E17" s="117" t="s">
        <v>885</v>
      </c>
      <c r="F17" s="122" t="s">
        <v>917</v>
      </c>
      <c r="G17" s="122">
        <v>75</v>
      </c>
      <c r="H17" s="123">
        <f t="shared" si="5"/>
        <v>150000</v>
      </c>
      <c r="I17" s="119">
        <v>112500</v>
      </c>
      <c r="J17" s="123">
        <f>+H17-I17</f>
        <v>37500</v>
      </c>
      <c r="K17" s="123">
        <v>50000</v>
      </c>
      <c r="L17" s="123">
        <v>50000</v>
      </c>
      <c r="M17" s="120">
        <v>50000</v>
      </c>
      <c r="N17" s="120">
        <v>0</v>
      </c>
      <c r="O17" s="120">
        <v>0</v>
      </c>
      <c r="P17" s="120">
        <v>0</v>
      </c>
    </row>
    <row r="18" spans="1:16" s="99" customFormat="1" ht="26.25" customHeight="1" x14ac:dyDescent="0.2">
      <c r="A18" s="117" t="s">
        <v>83</v>
      </c>
      <c r="B18" s="117" t="s">
        <v>887</v>
      </c>
      <c r="C18" s="118" t="s">
        <v>889</v>
      </c>
      <c r="D18" s="117" t="s">
        <v>11</v>
      </c>
      <c r="E18" s="117" t="s">
        <v>885</v>
      </c>
      <c r="F18" s="122" t="s">
        <v>917</v>
      </c>
      <c r="G18" s="122">
        <v>75</v>
      </c>
      <c r="H18" s="123">
        <f t="shared" si="5"/>
        <v>6000</v>
      </c>
      <c r="I18" s="119">
        <v>4500</v>
      </c>
      <c r="J18" s="123">
        <f>+H18-I18</f>
        <v>1500</v>
      </c>
      <c r="K18" s="123">
        <v>0</v>
      </c>
      <c r="L18" s="123">
        <v>0</v>
      </c>
      <c r="M18" s="120">
        <v>6000</v>
      </c>
      <c r="N18" s="120">
        <v>0</v>
      </c>
      <c r="O18" s="120">
        <v>0</v>
      </c>
      <c r="P18" s="120">
        <v>0</v>
      </c>
    </row>
    <row r="19" spans="1:16" s="99" customFormat="1" ht="26.25" customHeight="1" x14ac:dyDescent="0.2">
      <c r="A19" s="122">
        <v>5</v>
      </c>
      <c r="B19" s="122" t="s">
        <v>897</v>
      </c>
      <c r="C19" s="126" t="s">
        <v>22</v>
      </c>
      <c r="D19" s="122" t="s">
        <v>11</v>
      </c>
      <c r="E19" s="122" t="s">
        <v>854</v>
      </c>
      <c r="F19" s="122" t="s">
        <v>917</v>
      </c>
      <c r="G19" s="122">
        <v>75</v>
      </c>
      <c r="H19" s="123">
        <f t="shared" si="5"/>
        <v>472500</v>
      </c>
      <c r="I19" s="119">
        <v>354375</v>
      </c>
      <c r="J19" s="123">
        <f>H19-I19</f>
        <v>118125</v>
      </c>
      <c r="K19" s="123">
        <v>0</v>
      </c>
      <c r="L19" s="123">
        <v>0</v>
      </c>
      <c r="M19" s="120">
        <v>0</v>
      </c>
      <c r="N19" s="120">
        <v>157500</v>
      </c>
      <c r="O19" s="120">
        <v>157500</v>
      </c>
      <c r="P19" s="120">
        <v>157500</v>
      </c>
    </row>
    <row r="20" spans="1:16" s="124" customFormat="1" ht="26.25" customHeight="1" x14ac:dyDescent="0.2">
      <c r="A20" s="122">
        <v>6</v>
      </c>
      <c r="B20" s="127" t="s">
        <v>914</v>
      </c>
      <c r="C20" s="126" t="s">
        <v>31</v>
      </c>
      <c r="D20" s="127" t="s">
        <v>11</v>
      </c>
      <c r="E20" s="127" t="s">
        <v>907</v>
      </c>
      <c r="F20" s="127" t="s">
        <v>908</v>
      </c>
      <c r="G20" s="122">
        <v>75</v>
      </c>
      <c r="H20" s="128">
        <f>SUM(K20:P20)</f>
        <v>244514.6</v>
      </c>
      <c r="I20" s="119">
        <v>183385.95</v>
      </c>
      <c r="J20" s="128">
        <f>H20-I20</f>
        <v>61128.649999999994</v>
      </c>
      <c r="K20" s="128">
        <v>0</v>
      </c>
      <c r="L20" s="128">
        <v>0</v>
      </c>
      <c r="M20" s="128">
        <v>0</v>
      </c>
      <c r="N20" s="128">
        <v>80000</v>
      </c>
      <c r="O20" s="128">
        <v>80000</v>
      </c>
      <c r="P20" s="128">
        <v>84514.6</v>
      </c>
    </row>
    <row r="21" spans="1:16" s="124" customFormat="1" ht="26.25" customHeight="1" x14ac:dyDescent="0.2">
      <c r="A21" s="122">
        <v>7</v>
      </c>
      <c r="B21" s="127" t="s">
        <v>915</v>
      </c>
      <c r="C21" s="126" t="s">
        <v>909</v>
      </c>
      <c r="D21" s="127" t="s">
        <v>11</v>
      </c>
      <c r="E21" s="127" t="s">
        <v>907</v>
      </c>
      <c r="F21" s="122" t="s">
        <v>917</v>
      </c>
      <c r="G21" s="122">
        <v>75</v>
      </c>
      <c r="H21" s="128">
        <f>SUM(K21:P21)</f>
        <v>258575.95</v>
      </c>
      <c r="I21" s="119">
        <v>193931.96</v>
      </c>
      <c r="J21" s="128">
        <f>H21-I21</f>
        <v>64643.99000000002</v>
      </c>
      <c r="K21" s="128">
        <v>0</v>
      </c>
      <c r="L21" s="128">
        <v>0</v>
      </c>
      <c r="M21" s="128">
        <v>0</v>
      </c>
      <c r="N21" s="128">
        <v>125000</v>
      </c>
      <c r="O21" s="128">
        <f>13575.95+120000</f>
        <v>133575.95000000001</v>
      </c>
      <c r="P21" s="128">
        <v>0</v>
      </c>
    </row>
    <row r="22" spans="1:16" s="124" customFormat="1" ht="26.25" customHeight="1" x14ac:dyDescent="0.2">
      <c r="A22" s="122">
        <v>8</v>
      </c>
      <c r="B22" s="127" t="s">
        <v>916</v>
      </c>
      <c r="C22" s="126" t="s">
        <v>40</v>
      </c>
      <c r="D22" s="127" t="s">
        <v>11</v>
      </c>
      <c r="E22" s="127" t="s">
        <v>907</v>
      </c>
      <c r="F22" s="122" t="s">
        <v>908</v>
      </c>
      <c r="G22" s="122">
        <v>75</v>
      </c>
      <c r="H22" s="128">
        <f>SUM(K22:P22)</f>
        <v>239973.27000000002</v>
      </c>
      <c r="I22" s="119">
        <v>179979.95</v>
      </c>
      <c r="J22" s="128">
        <f>H22-I22</f>
        <v>59993.320000000007</v>
      </c>
      <c r="K22" s="128">
        <v>0</v>
      </c>
      <c r="L22" s="128">
        <v>0</v>
      </c>
      <c r="M22" s="128">
        <v>0</v>
      </c>
      <c r="N22" s="128">
        <v>80000</v>
      </c>
      <c r="O22" s="128">
        <v>80000</v>
      </c>
      <c r="P22" s="128">
        <v>79973.27</v>
      </c>
    </row>
    <row r="23" spans="1:16" s="124" customFormat="1" ht="26.25" customHeight="1" x14ac:dyDescent="0.2">
      <c r="A23" s="122">
        <v>9</v>
      </c>
      <c r="B23" s="127" t="s">
        <v>934</v>
      </c>
      <c r="C23" s="126" t="s">
        <v>935</v>
      </c>
      <c r="D23" s="127" t="s">
        <v>11</v>
      </c>
      <c r="E23" s="127" t="s">
        <v>854</v>
      </c>
      <c r="F23" s="122" t="s">
        <v>908</v>
      </c>
      <c r="G23" s="122">
        <v>75</v>
      </c>
      <c r="H23" s="128">
        <f>SUM(K23:P23)</f>
        <v>192939.35</v>
      </c>
      <c r="I23" s="119">
        <v>144704.51</v>
      </c>
      <c r="J23" s="128">
        <f>H23-I23</f>
        <v>48234.84</v>
      </c>
      <c r="K23" s="128">
        <v>0</v>
      </c>
      <c r="L23" s="128">
        <v>0</v>
      </c>
      <c r="M23" s="128">
        <v>0</v>
      </c>
      <c r="N23" s="128">
        <v>30939.35</v>
      </c>
      <c r="O23" s="128">
        <v>162000</v>
      </c>
      <c r="P23" s="128">
        <v>0</v>
      </c>
    </row>
    <row r="24" spans="1:16" s="93" customFormat="1" ht="26.25" customHeight="1" x14ac:dyDescent="0.2">
      <c r="A24" s="82"/>
      <c r="B24" s="82" t="s">
        <v>45</v>
      </c>
      <c r="C24" s="109" t="s">
        <v>46</v>
      </c>
      <c r="D24" s="82" t="s">
        <v>8</v>
      </c>
      <c r="E24" s="82"/>
      <c r="F24" s="82"/>
      <c r="G24" s="82">
        <v>75</v>
      </c>
      <c r="H24" s="92">
        <f>+H25</f>
        <v>45384.29</v>
      </c>
      <c r="I24" s="92">
        <f t="shared" ref="I24:P24" si="7">+I25</f>
        <v>34038.21</v>
      </c>
      <c r="J24" s="92">
        <f t="shared" si="7"/>
        <v>11346.080000000002</v>
      </c>
      <c r="K24" s="92">
        <f t="shared" si="7"/>
        <v>0</v>
      </c>
      <c r="L24" s="92">
        <f t="shared" si="7"/>
        <v>5384.29</v>
      </c>
      <c r="M24" s="92">
        <f t="shared" si="7"/>
        <v>10000</v>
      </c>
      <c r="N24" s="92">
        <f t="shared" si="7"/>
        <v>10000</v>
      </c>
      <c r="O24" s="92">
        <f t="shared" si="7"/>
        <v>10000</v>
      </c>
      <c r="P24" s="92">
        <f t="shared" si="7"/>
        <v>10000</v>
      </c>
    </row>
    <row r="25" spans="1:16" s="99" customFormat="1" ht="26.25" customHeight="1" x14ac:dyDescent="0.2">
      <c r="A25" s="117">
        <v>10</v>
      </c>
      <c r="B25" s="117" t="s">
        <v>47</v>
      </c>
      <c r="C25" s="118" t="s">
        <v>48</v>
      </c>
      <c r="D25" s="117" t="s">
        <v>11</v>
      </c>
      <c r="E25" s="117" t="s">
        <v>854</v>
      </c>
      <c r="F25" s="117" t="s">
        <v>917</v>
      </c>
      <c r="G25" s="117">
        <v>75</v>
      </c>
      <c r="H25" s="119">
        <v>45384.29</v>
      </c>
      <c r="I25" s="119">
        <v>34038.21</v>
      </c>
      <c r="J25" s="119">
        <f>+H25-I25</f>
        <v>11346.080000000002</v>
      </c>
      <c r="K25" s="119"/>
      <c r="L25" s="119">
        <v>5384.29</v>
      </c>
      <c r="M25" s="129">
        <v>10000</v>
      </c>
      <c r="N25" s="129">
        <v>10000</v>
      </c>
      <c r="O25" s="129">
        <v>10000</v>
      </c>
      <c r="P25" s="129">
        <v>10000</v>
      </c>
    </row>
    <row r="26" spans="1:16" s="93" customFormat="1" ht="26.25" customHeight="1" x14ac:dyDescent="0.2">
      <c r="A26" s="82"/>
      <c r="B26" s="82" t="s">
        <v>53</v>
      </c>
      <c r="C26" s="109" t="s">
        <v>54</v>
      </c>
      <c r="D26" s="82" t="s">
        <v>8</v>
      </c>
      <c r="E26" s="82"/>
      <c r="F26" s="82"/>
      <c r="G26" s="82">
        <v>75</v>
      </c>
      <c r="H26" s="92">
        <f>SUM(H27:H29)</f>
        <v>1360700</v>
      </c>
      <c r="I26" s="92">
        <f t="shared" ref="I26:P26" si="8">SUM(I27:I29)</f>
        <v>1020525</v>
      </c>
      <c r="J26" s="92">
        <f t="shared" si="8"/>
        <v>340175</v>
      </c>
      <c r="K26" s="92">
        <f t="shared" si="8"/>
        <v>15700</v>
      </c>
      <c r="L26" s="92">
        <f t="shared" si="8"/>
        <v>50000</v>
      </c>
      <c r="M26" s="92">
        <f t="shared" si="8"/>
        <v>900000</v>
      </c>
      <c r="N26" s="92">
        <f t="shared" si="8"/>
        <v>385000</v>
      </c>
      <c r="O26" s="92">
        <f t="shared" si="8"/>
        <v>10000</v>
      </c>
      <c r="P26" s="92">
        <f t="shared" si="8"/>
        <v>0</v>
      </c>
    </row>
    <row r="27" spans="1:16" s="99" customFormat="1" ht="26.25" customHeight="1" x14ac:dyDescent="0.2">
      <c r="A27" s="117" t="s">
        <v>83</v>
      </c>
      <c r="B27" s="117" t="s">
        <v>55</v>
      </c>
      <c r="C27" s="118" t="s">
        <v>56</v>
      </c>
      <c r="D27" s="117" t="s">
        <v>11</v>
      </c>
      <c r="E27" s="117" t="s">
        <v>885</v>
      </c>
      <c r="F27" s="117" t="s">
        <v>917</v>
      </c>
      <c r="G27" s="117">
        <v>75</v>
      </c>
      <c r="H27" s="119">
        <f>+K27+L27+M27+N27+O27+P27</f>
        <v>965700</v>
      </c>
      <c r="I27" s="119">
        <v>724275</v>
      </c>
      <c r="J27" s="119">
        <f>+H27-I27</f>
        <v>241425</v>
      </c>
      <c r="K27" s="119">
        <v>15700</v>
      </c>
      <c r="L27" s="119">
        <v>50000</v>
      </c>
      <c r="M27" s="120">
        <v>900000</v>
      </c>
      <c r="N27" s="120">
        <v>0</v>
      </c>
      <c r="O27" s="120">
        <v>0</v>
      </c>
      <c r="P27" s="120">
        <v>0</v>
      </c>
    </row>
    <row r="28" spans="1:16" s="124" customFormat="1" ht="26.25" customHeight="1" x14ac:dyDescent="0.2">
      <c r="A28" s="122" t="s">
        <v>83</v>
      </c>
      <c r="B28" s="122" t="s">
        <v>59</v>
      </c>
      <c r="C28" s="126" t="s">
        <v>60</v>
      </c>
      <c r="D28" s="122" t="s">
        <v>11</v>
      </c>
      <c r="E28" s="122" t="s">
        <v>885</v>
      </c>
      <c r="F28" s="122" t="s">
        <v>917</v>
      </c>
      <c r="G28" s="122">
        <v>75</v>
      </c>
      <c r="H28" s="123">
        <f>+K28+L28+M28+N28+O28+P28</f>
        <v>0</v>
      </c>
      <c r="I28" s="119">
        <v>0</v>
      </c>
      <c r="J28" s="123">
        <f>+H28-I28</f>
        <v>0</v>
      </c>
      <c r="K28" s="123">
        <v>0</v>
      </c>
      <c r="L28" s="123">
        <v>0</v>
      </c>
      <c r="M28" s="120">
        <v>0</v>
      </c>
      <c r="N28" s="120">
        <v>0</v>
      </c>
      <c r="O28" s="120">
        <v>0</v>
      </c>
      <c r="P28" s="120">
        <v>0</v>
      </c>
    </row>
    <row r="29" spans="1:16" s="124" customFormat="1" ht="26.25" customHeight="1" x14ac:dyDescent="0.2">
      <c r="A29" s="122">
        <v>11</v>
      </c>
      <c r="B29" s="127" t="s">
        <v>918</v>
      </c>
      <c r="C29" s="126" t="s">
        <v>910</v>
      </c>
      <c r="D29" s="127" t="s">
        <v>11</v>
      </c>
      <c r="E29" s="127" t="s">
        <v>907</v>
      </c>
      <c r="F29" s="122" t="s">
        <v>917</v>
      </c>
      <c r="G29" s="122">
        <v>75</v>
      </c>
      <c r="H29" s="128">
        <f>SUM(K29:P29)</f>
        <v>395000</v>
      </c>
      <c r="I29" s="119">
        <v>296250</v>
      </c>
      <c r="J29" s="128">
        <f>H29-I29</f>
        <v>98750</v>
      </c>
      <c r="K29" s="123">
        <v>0</v>
      </c>
      <c r="L29" s="123">
        <v>0</v>
      </c>
      <c r="M29" s="120">
        <v>0</v>
      </c>
      <c r="N29" s="128">
        <v>385000</v>
      </c>
      <c r="O29" s="128">
        <v>10000</v>
      </c>
      <c r="P29" s="128">
        <v>0</v>
      </c>
    </row>
    <row r="30" spans="1:16" s="93" customFormat="1" ht="36" x14ac:dyDescent="0.2">
      <c r="A30" s="84"/>
      <c r="B30" s="84" t="s">
        <v>66</v>
      </c>
      <c r="C30" s="111" t="s">
        <v>67</v>
      </c>
      <c r="D30" s="84" t="s">
        <v>8</v>
      </c>
      <c r="E30" s="84"/>
      <c r="F30" s="84"/>
      <c r="G30" s="84">
        <v>75</v>
      </c>
      <c r="H30" s="96">
        <f>SUM(H31:H35)</f>
        <v>568444.32000000007</v>
      </c>
      <c r="I30" s="96">
        <f t="shared" ref="I30:P30" si="9">SUM(I31:I35)</f>
        <v>426333.23</v>
      </c>
      <c r="J30" s="96">
        <f t="shared" si="9"/>
        <v>142111.09</v>
      </c>
      <c r="K30" s="96">
        <f t="shared" si="9"/>
        <v>11203.8</v>
      </c>
      <c r="L30" s="96">
        <f t="shared" si="9"/>
        <v>58792.020000000004</v>
      </c>
      <c r="M30" s="96">
        <f t="shared" si="9"/>
        <v>110790</v>
      </c>
      <c r="N30" s="96">
        <f t="shared" si="9"/>
        <v>186500</v>
      </c>
      <c r="O30" s="96">
        <f t="shared" si="9"/>
        <v>172000</v>
      </c>
      <c r="P30" s="96">
        <f t="shared" si="9"/>
        <v>29158.5</v>
      </c>
    </row>
    <row r="31" spans="1:16" s="99" customFormat="1" ht="26.25" customHeight="1" x14ac:dyDescent="0.2">
      <c r="A31" s="122" t="s">
        <v>83</v>
      </c>
      <c r="B31" s="122" t="s">
        <v>68</v>
      </c>
      <c r="C31" s="126" t="s">
        <v>69</v>
      </c>
      <c r="D31" s="122" t="s">
        <v>11</v>
      </c>
      <c r="E31" s="122" t="s">
        <v>885</v>
      </c>
      <c r="F31" s="122" t="s">
        <v>908</v>
      </c>
      <c r="G31" s="122">
        <v>75</v>
      </c>
      <c r="H31" s="123">
        <f>+K31+L31+M31+N31+O31+P31</f>
        <v>25785.82</v>
      </c>
      <c r="I31" s="119">
        <v>19339.36</v>
      </c>
      <c r="J31" s="128">
        <f>H31-I31</f>
        <v>6446.4599999999991</v>
      </c>
      <c r="K31" s="123">
        <v>5993.8</v>
      </c>
      <c r="L31" s="123">
        <v>4792.0200000000004</v>
      </c>
      <c r="M31" s="120">
        <v>15000</v>
      </c>
      <c r="N31" s="120">
        <v>0</v>
      </c>
      <c r="O31" s="120">
        <v>0</v>
      </c>
      <c r="P31" s="120">
        <v>0</v>
      </c>
    </row>
    <row r="32" spans="1:16" s="124" customFormat="1" ht="48" x14ac:dyDescent="0.2">
      <c r="A32" s="122" t="s">
        <v>83</v>
      </c>
      <c r="B32" s="122" t="s">
        <v>71</v>
      </c>
      <c r="C32" s="126" t="s">
        <v>72</v>
      </c>
      <c r="D32" s="122" t="s">
        <v>11</v>
      </c>
      <c r="E32" s="122" t="s">
        <v>927</v>
      </c>
      <c r="F32" s="122" t="s">
        <v>917</v>
      </c>
      <c r="G32" s="122">
        <v>75</v>
      </c>
      <c r="H32" s="123">
        <f>+K32+L32+M32+N32+O32+P32</f>
        <v>155000</v>
      </c>
      <c r="I32" s="119">
        <v>116250</v>
      </c>
      <c r="J32" s="123">
        <f>+H32-I32</f>
        <v>38750</v>
      </c>
      <c r="K32" s="123">
        <v>5210</v>
      </c>
      <c r="L32" s="123">
        <v>54000</v>
      </c>
      <c r="M32" s="120">
        <f>65000+30790</f>
        <v>95790</v>
      </c>
      <c r="N32" s="120">
        <v>0</v>
      </c>
      <c r="O32" s="120">
        <v>0</v>
      </c>
      <c r="P32" s="120">
        <v>0</v>
      </c>
    </row>
    <row r="33" spans="1:16" s="124" customFormat="1" ht="22.5" customHeight="1" x14ac:dyDescent="0.2">
      <c r="A33" s="122">
        <v>12</v>
      </c>
      <c r="B33" s="122" t="s">
        <v>903</v>
      </c>
      <c r="C33" s="126" t="s">
        <v>920</v>
      </c>
      <c r="D33" s="122" t="s">
        <v>11</v>
      </c>
      <c r="E33" s="122" t="s">
        <v>904</v>
      </c>
      <c r="F33" s="122" t="s">
        <v>917</v>
      </c>
      <c r="G33" s="122">
        <v>75</v>
      </c>
      <c r="H33" s="123">
        <f>+K33+L33+M33+N33+O33+P33</f>
        <v>150000</v>
      </c>
      <c r="I33" s="119">
        <v>112500</v>
      </c>
      <c r="J33" s="123">
        <f>+H33-I33</f>
        <v>37500</v>
      </c>
      <c r="K33" s="123">
        <v>0</v>
      </c>
      <c r="L33" s="123">
        <v>0</v>
      </c>
      <c r="M33" s="120">
        <v>0</v>
      </c>
      <c r="N33" s="120">
        <v>75000</v>
      </c>
      <c r="O33" s="120">
        <v>75000</v>
      </c>
      <c r="P33" s="120">
        <v>0</v>
      </c>
    </row>
    <row r="34" spans="1:16" s="124" customFormat="1" ht="29.25" customHeight="1" x14ac:dyDescent="0.2">
      <c r="A34" s="122">
        <v>13</v>
      </c>
      <c r="B34" s="122" t="s">
        <v>905</v>
      </c>
      <c r="C34" s="126" t="s">
        <v>906</v>
      </c>
      <c r="D34" s="122" t="s">
        <v>11</v>
      </c>
      <c r="E34" s="122" t="s">
        <v>854</v>
      </c>
      <c r="F34" s="122" t="s">
        <v>917</v>
      </c>
      <c r="G34" s="122">
        <v>75</v>
      </c>
      <c r="H34" s="123">
        <f>+K34+L34+M34+N34+O34+P34</f>
        <v>178500</v>
      </c>
      <c r="I34" s="119">
        <v>133875</v>
      </c>
      <c r="J34" s="123">
        <f>+H34-I34</f>
        <v>44625</v>
      </c>
      <c r="K34" s="123">
        <v>0</v>
      </c>
      <c r="L34" s="123">
        <v>0</v>
      </c>
      <c r="M34" s="120">
        <v>0</v>
      </c>
      <c r="N34" s="120">
        <v>90000</v>
      </c>
      <c r="O34" s="120">
        <f>13000+15000+5000+42500</f>
        <v>75500</v>
      </c>
      <c r="P34" s="120">
        <v>13000</v>
      </c>
    </row>
    <row r="35" spans="1:16" s="124" customFormat="1" ht="26.25" customHeight="1" x14ac:dyDescent="0.2">
      <c r="A35" s="122">
        <v>14</v>
      </c>
      <c r="B35" s="127" t="s">
        <v>919</v>
      </c>
      <c r="C35" s="126" t="s">
        <v>69</v>
      </c>
      <c r="D35" s="127" t="s">
        <v>11</v>
      </c>
      <c r="E35" s="127" t="s">
        <v>907</v>
      </c>
      <c r="F35" s="122" t="s">
        <v>908</v>
      </c>
      <c r="G35" s="122">
        <v>75</v>
      </c>
      <c r="H35" s="128">
        <f>SUM(N35:P35)</f>
        <v>59158.5</v>
      </c>
      <c r="I35" s="119">
        <v>44368.87</v>
      </c>
      <c r="J35" s="128">
        <f>H35-I35</f>
        <v>14789.629999999997</v>
      </c>
      <c r="K35" s="123">
        <v>0</v>
      </c>
      <c r="L35" s="123">
        <v>0</v>
      </c>
      <c r="M35" s="120">
        <v>0</v>
      </c>
      <c r="N35" s="128">
        <v>21500</v>
      </c>
      <c r="O35" s="128">
        <v>21500</v>
      </c>
      <c r="P35" s="128">
        <v>16158.5</v>
      </c>
    </row>
    <row r="36" spans="1:16" s="93" customFormat="1" ht="48" x14ac:dyDescent="0.2">
      <c r="A36" s="84"/>
      <c r="B36" s="84" t="s">
        <v>75</v>
      </c>
      <c r="C36" s="111" t="s">
        <v>76</v>
      </c>
      <c r="D36" s="84" t="s">
        <v>8</v>
      </c>
      <c r="E36" s="84"/>
      <c r="F36" s="84"/>
      <c r="G36" s="84">
        <v>75</v>
      </c>
      <c r="H36" s="96">
        <f>SUM(H37:H38)</f>
        <v>198379.74</v>
      </c>
      <c r="I36" s="96">
        <f t="shared" ref="I36:P36" si="10">SUM(I37:I38)</f>
        <v>148784.79999999999</v>
      </c>
      <c r="J36" s="96">
        <f t="shared" si="10"/>
        <v>49594.94</v>
      </c>
      <c r="K36" s="96">
        <f t="shared" si="10"/>
        <v>21370</v>
      </c>
      <c r="L36" s="96">
        <f t="shared" si="10"/>
        <v>20305</v>
      </c>
      <c r="M36" s="96">
        <f t="shared" si="10"/>
        <v>46704.740000000005</v>
      </c>
      <c r="N36" s="96">
        <f t="shared" si="10"/>
        <v>50000</v>
      </c>
      <c r="O36" s="96">
        <f t="shared" si="10"/>
        <v>60000</v>
      </c>
      <c r="P36" s="96">
        <f t="shared" si="10"/>
        <v>0</v>
      </c>
    </row>
    <row r="37" spans="1:16" s="99" customFormat="1" ht="26.25" customHeight="1" x14ac:dyDescent="0.2">
      <c r="A37" s="122" t="s">
        <v>83</v>
      </c>
      <c r="B37" s="122" t="s">
        <v>77</v>
      </c>
      <c r="C37" s="126" t="s">
        <v>78</v>
      </c>
      <c r="D37" s="122" t="s">
        <v>11</v>
      </c>
      <c r="E37" s="122" t="s">
        <v>885</v>
      </c>
      <c r="F37" s="122" t="s">
        <v>917</v>
      </c>
      <c r="G37" s="122">
        <v>75</v>
      </c>
      <c r="H37" s="123">
        <f>+K37+L37+M37+N37+O37+P37</f>
        <v>88379.74</v>
      </c>
      <c r="I37" s="119">
        <v>66284.800000000003</v>
      </c>
      <c r="J37" s="123">
        <f>H37-I37</f>
        <v>22094.940000000002</v>
      </c>
      <c r="K37" s="123">
        <v>21370</v>
      </c>
      <c r="L37" s="123">
        <v>20305</v>
      </c>
      <c r="M37" s="120">
        <f>25000+21704.74</f>
        <v>46704.740000000005</v>
      </c>
      <c r="N37" s="120">
        <v>0</v>
      </c>
      <c r="O37" s="120">
        <v>0</v>
      </c>
      <c r="P37" s="120">
        <v>0</v>
      </c>
    </row>
    <row r="38" spans="1:16" s="99" customFormat="1" ht="26.25" customHeight="1" x14ac:dyDescent="0.2">
      <c r="A38" s="122">
        <v>15</v>
      </c>
      <c r="B38" s="127" t="s">
        <v>932</v>
      </c>
      <c r="C38" s="126" t="s">
        <v>911</v>
      </c>
      <c r="D38" s="127" t="s">
        <v>11</v>
      </c>
      <c r="E38" s="127" t="s">
        <v>907</v>
      </c>
      <c r="F38" s="122" t="s">
        <v>917</v>
      </c>
      <c r="G38" s="122">
        <v>75</v>
      </c>
      <c r="H38" s="128">
        <f>SUM(N38:P38)</f>
        <v>110000</v>
      </c>
      <c r="I38" s="119">
        <v>82500</v>
      </c>
      <c r="J38" s="128">
        <f>H38-I38</f>
        <v>27500</v>
      </c>
      <c r="K38" s="123">
        <v>0</v>
      </c>
      <c r="L38" s="123">
        <v>0</v>
      </c>
      <c r="M38" s="120">
        <v>0</v>
      </c>
      <c r="N38" s="128">
        <v>50000</v>
      </c>
      <c r="O38" s="128">
        <v>60000</v>
      </c>
      <c r="P38" s="128">
        <v>0</v>
      </c>
    </row>
    <row r="39" spans="1:16" s="93" customFormat="1" ht="36" x14ac:dyDescent="0.2">
      <c r="A39" s="84"/>
      <c r="B39" s="84" t="s">
        <v>81</v>
      </c>
      <c r="C39" s="111" t="s">
        <v>82</v>
      </c>
      <c r="D39" s="84" t="s">
        <v>8</v>
      </c>
      <c r="E39" s="84"/>
      <c r="F39" s="84"/>
      <c r="G39" s="84">
        <v>75</v>
      </c>
      <c r="H39" s="96">
        <f>SUM(H40:H41)</f>
        <v>118976.77</v>
      </c>
      <c r="I39" s="96">
        <f t="shared" ref="I39:O39" si="11">SUM(I40:I41)</f>
        <v>89232.57</v>
      </c>
      <c r="J39" s="96">
        <f t="shared" si="11"/>
        <v>29744.200000000004</v>
      </c>
      <c r="K39" s="96">
        <f t="shared" si="11"/>
        <v>0</v>
      </c>
      <c r="L39" s="96">
        <f t="shared" si="11"/>
        <v>23976.77</v>
      </c>
      <c r="M39" s="96">
        <f t="shared" si="11"/>
        <v>25000</v>
      </c>
      <c r="N39" s="96">
        <f t="shared" si="11"/>
        <v>30000</v>
      </c>
      <c r="O39" s="96">
        <f t="shared" si="11"/>
        <v>20000</v>
      </c>
      <c r="P39" s="96">
        <f>SUM(P40:P41)</f>
        <v>20000</v>
      </c>
    </row>
    <row r="40" spans="1:16" s="99" customFormat="1" ht="24" x14ac:dyDescent="0.2">
      <c r="A40" s="122" t="s">
        <v>83</v>
      </c>
      <c r="B40" s="122" t="s">
        <v>84</v>
      </c>
      <c r="C40" s="126" t="s">
        <v>85</v>
      </c>
      <c r="D40" s="122" t="s">
        <v>11</v>
      </c>
      <c r="E40" s="122" t="s">
        <v>885</v>
      </c>
      <c r="F40" s="122" t="s">
        <v>908</v>
      </c>
      <c r="G40" s="122">
        <v>75</v>
      </c>
      <c r="H40" s="123">
        <f>+K40+L40+M40+N40+O40+P40</f>
        <v>48976.770000000004</v>
      </c>
      <c r="I40" s="119">
        <v>36732.57</v>
      </c>
      <c r="J40" s="123">
        <f>+H40-I40</f>
        <v>12244.200000000004</v>
      </c>
      <c r="K40" s="123">
        <v>0</v>
      </c>
      <c r="L40" s="123">
        <v>23976.77</v>
      </c>
      <c r="M40" s="120">
        <v>25000</v>
      </c>
      <c r="N40" s="120">
        <v>0</v>
      </c>
      <c r="O40" s="120">
        <v>0</v>
      </c>
      <c r="P40" s="120">
        <v>0</v>
      </c>
    </row>
    <row r="41" spans="1:16" s="99" customFormat="1" ht="26.25" customHeight="1" x14ac:dyDescent="0.2">
      <c r="A41" s="122">
        <v>16</v>
      </c>
      <c r="B41" s="127" t="s">
        <v>933</v>
      </c>
      <c r="C41" s="126" t="s">
        <v>85</v>
      </c>
      <c r="D41" s="127" t="s">
        <v>11</v>
      </c>
      <c r="E41" s="127" t="s">
        <v>907</v>
      </c>
      <c r="F41" s="122" t="s">
        <v>908</v>
      </c>
      <c r="G41" s="122">
        <v>75</v>
      </c>
      <c r="H41" s="128">
        <f>SUM(K41:P41)</f>
        <v>70000</v>
      </c>
      <c r="I41" s="119">
        <v>52500</v>
      </c>
      <c r="J41" s="128">
        <f>H41-I41</f>
        <v>17500</v>
      </c>
      <c r="K41" s="123">
        <v>0</v>
      </c>
      <c r="L41" s="123">
        <v>0</v>
      </c>
      <c r="M41" s="120">
        <v>0</v>
      </c>
      <c r="N41" s="128">
        <v>30000</v>
      </c>
      <c r="O41" s="128">
        <v>20000</v>
      </c>
      <c r="P41" s="128">
        <v>20000</v>
      </c>
    </row>
    <row r="42" spans="1:16" ht="26.25" customHeight="1" x14ac:dyDescent="0.2">
      <c r="A42" s="83"/>
      <c r="B42" s="83" t="s">
        <v>88</v>
      </c>
      <c r="C42" s="110" t="s">
        <v>89</v>
      </c>
      <c r="D42" s="83" t="s">
        <v>5</v>
      </c>
      <c r="E42" s="83"/>
      <c r="F42" s="83"/>
      <c r="G42" s="83">
        <v>75</v>
      </c>
      <c r="H42" s="95">
        <f>+H43</f>
        <v>10000</v>
      </c>
      <c r="I42" s="95">
        <f t="shared" ref="I42:P43" si="12">+I43</f>
        <v>7500</v>
      </c>
      <c r="J42" s="95">
        <f t="shared" si="12"/>
        <v>2500</v>
      </c>
      <c r="K42" s="95">
        <f t="shared" si="12"/>
        <v>0</v>
      </c>
      <c r="L42" s="95">
        <f t="shared" si="12"/>
        <v>0</v>
      </c>
      <c r="M42" s="95">
        <f t="shared" si="12"/>
        <v>0</v>
      </c>
      <c r="N42" s="95">
        <f t="shared" si="12"/>
        <v>0</v>
      </c>
      <c r="O42" s="95">
        <f t="shared" si="12"/>
        <v>5000</v>
      </c>
      <c r="P42" s="95">
        <f t="shared" si="12"/>
        <v>5000</v>
      </c>
    </row>
    <row r="43" spans="1:16" ht="36" x14ac:dyDescent="0.2">
      <c r="A43" s="84"/>
      <c r="B43" s="84" t="s">
        <v>92</v>
      </c>
      <c r="C43" s="111" t="s">
        <v>93</v>
      </c>
      <c r="D43" s="84" t="s">
        <v>8</v>
      </c>
      <c r="E43" s="84"/>
      <c r="F43" s="84"/>
      <c r="G43" s="84"/>
      <c r="H43" s="96">
        <f>+H44</f>
        <v>10000</v>
      </c>
      <c r="I43" s="96">
        <f t="shared" si="12"/>
        <v>7500</v>
      </c>
      <c r="J43" s="96">
        <f t="shared" si="12"/>
        <v>2500</v>
      </c>
      <c r="K43" s="96">
        <f t="shared" si="12"/>
        <v>0</v>
      </c>
      <c r="L43" s="96">
        <f t="shared" si="12"/>
        <v>0</v>
      </c>
      <c r="M43" s="96">
        <f t="shared" si="12"/>
        <v>0</v>
      </c>
      <c r="N43" s="96">
        <f t="shared" si="12"/>
        <v>0</v>
      </c>
      <c r="O43" s="96">
        <f t="shared" si="12"/>
        <v>5000</v>
      </c>
      <c r="P43" s="96">
        <f t="shared" si="12"/>
        <v>5000</v>
      </c>
    </row>
    <row r="44" spans="1:16" s="99" customFormat="1" ht="26.25" customHeight="1" x14ac:dyDescent="0.2">
      <c r="A44" s="122">
        <v>17</v>
      </c>
      <c r="B44" s="122" t="s">
        <v>890</v>
      </c>
      <c r="C44" s="126" t="s">
        <v>93</v>
      </c>
      <c r="D44" s="122" t="s">
        <v>11</v>
      </c>
      <c r="E44" s="122" t="s">
        <v>854</v>
      </c>
      <c r="F44" s="122" t="s">
        <v>908</v>
      </c>
      <c r="G44" s="122">
        <v>75</v>
      </c>
      <c r="H44" s="123">
        <f>+L44+M44+N44+O44+P44</f>
        <v>10000</v>
      </c>
      <c r="I44" s="119">
        <v>7500</v>
      </c>
      <c r="J44" s="123">
        <f>+H44-I44</f>
        <v>2500</v>
      </c>
      <c r="K44" s="123">
        <v>0</v>
      </c>
      <c r="L44" s="123">
        <v>0</v>
      </c>
      <c r="M44" s="120">
        <v>0</v>
      </c>
      <c r="N44" s="120">
        <v>0</v>
      </c>
      <c r="O44" s="120">
        <v>5000</v>
      </c>
      <c r="P44" s="120">
        <v>5000</v>
      </c>
    </row>
    <row r="45" spans="1:16" ht="26.25" customHeight="1" x14ac:dyDescent="0.2">
      <c r="A45" s="102"/>
      <c r="B45" s="102" t="s">
        <v>102</v>
      </c>
      <c r="C45" s="108" t="s">
        <v>103</v>
      </c>
      <c r="D45" s="102" t="s">
        <v>2</v>
      </c>
      <c r="E45" s="102"/>
      <c r="F45" s="102"/>
      <c r="G45" s="102">
        <v>75</v>
      </c>
      <c r="H45" s="103">
        <f t="shared" ref="H45:P45" si="13">+H46+H67+H49</f>
        <v>8003667.8900000006</v>
      </c>
      <c r="I45" s="103">
        <f t="shared" si="13"/>
        <v>6002750.8800000008</v>
      </c>
      <c r="J45" s="103">
        <f t="shared" si="13"/>
        <v>2000917.0050000001</v>
      </c>
      <c r="K45" s="103">
        <f t="shared" si="13"/>
        <v>265603.20000000001</v>
      </c>
      <c r="L45" s="103">
        <f t="shared" si="13"/>
        <v>1355498.4</v>
      </c>
      <c r="M45" s="104">
        <f t="shared" si="13"/>
        <v>1629076.07</v>
      </c>
      <c r="N45" s="104">
        <f t="shared" si="13"/>
        <v>1896304.6399999999</v>
      </c>
      <c r="O45" s="104">
        <f t="shared" si="13"/>
        <v>1853732.93</v>
      </c>
      <c r="P45" s="104">
        <f t="shared" si="13"/>
        <v>1003452.65</v>
      </c>
    </row>
    <row r="46" spans="1:16" ht="26.25" customHeight="1" x14ac:dyDescent="0.2">
      <c r="A46" s="81"/>
      <c r="B46" s="81" t="s">
        <v>104</v>
      </c>
      <c r="C46" s="107" t="s">
        <v>105</v>
      </c>
      <c r="D46" s="81" t="s">
        <v>5</v>
      </c>
      <c r="E46" s="81"/>
      <c r="F46" s="81"/>
      <c r="G46" s="81">
        <v>75</v>
      </c>
      <c r="H46" s="91">
        <f>+H47</f>
        <v>72500</v>
      </c>
      <c r="I46" s="91">
        <f t="shared" ref="I46:P47" si="14">+I47</f>
        <v>54375</v>
      </c>
      <c r="J46" s="91">
        <f t="shared" si="14"/>
        <v>18125</v>
      </c>
      <c r="K46" s="91">
        <f t="shared" si="14"/>
        <v>0</v>
      </c>
      <c r="L46" s="91">
        <f t="shared" si="14"/>
        <v>25000</v>
      </c>
      <c r="M46" s="97">
        <f t="shared" si="14"/>
        <v>22500</v>
      </c>
      <c r="N46" s="97">
        <f t="shared" si="14"/>
        <v>15000</v>
      </c>
      <c r="O46" s="97">
        <f t="shared" si="14"/>
        <v>5000</v>
      </c>
      <c r="P46" s="97">
        <f t="shared" si="14"/>
        <v>5000</v>
      </c>
    </row>
    <row r="47" spans="1:16" ht="36" x14ac:dyDescent="0.2">
      <c r="A47" s="82"/>
      <c r="B47" s="82" t="s">
        <v>106</v>
      </c>
      <c r="C47" s="109" t="s">
        <v>107</v>
      </c>
      <c r="D47" s="82" t="s">
        <v>8</v>
      </c>
      <c r="E47" s="82"/>
      <c r="F47" s="82"/>
      <c r="G47" s="82">
        <v>75</v>
      </c>
      <c r="H47" s="92">
        <f>+H48</f>
        <v>72500</v>
      </c>
      <c r="I47" s="92">
        <f t="shared" si="14"/>
        <v>54375</v>
      </c>
      <c r="J47" s="92">
        <f t="shared" si="14"/>
        <v>18125</v>
      </c>
      <c r="K47" s="92">
        <f t="shared" si="14"/>
        <v>0</v>
      </c>
      <c r="L47" s="92">
        <f t="shared" si="14"/>
        <v>25000</v>
      </c>
      <c r="M47" s="92">
        <f t="shared" si="14"/>
        <v>22500</v>
      </c>
      <c r="N47" s="92">
        <f t="shared" si="14"/>
        <v>15000</v>
      </c>
      <c r="O47" s="92">
        <f t="shared" si="14"/>
        <v>5000</v>
      </c>
      <c r="P47" s="92">
        <f t="shared" si="14"/>
        <v>5000</v>
      </c>
    </row>
    <row r="48" spans="1:16" s="99" customFormat="1" ht="36.75" customHeight="1" x14ac:dyDescent="0.2">
      <c r="A48" s="117">
        <v>18</v>
      </c>
      <c r="B48" s="117" t="s">
        <v>108</v>
      </c>
      <c r="C48" s="126" t="s">
        <v>109</v>
      </c>
      <c r="D48" s="117" t="s">
        <v>11</v>
      </c>
      <c r="E48" s="117" t="s">
        <v>854</v>
      </c>
      <c r="F48" s="117" t="s">
        <v>917</v>
      </c>
      <c r="G48" s="117">
        <v>75</v>
      </c>
      <c r="H48" s="119">
        <f>+K48+L48+M48+N48+O48+P48</f>
        <v>72500</v>
      </c>
      <c r="I48" s="119">
        <v>54375</v>
      </c>
      <c r="J48" s="119">
        <f>+H48-I48</f>
        <v>18125</v>
      </c>
      <c r="K48" s="119">
        <v>0</v>
      </c>
      <c r="L48" s="119">
        <v>25000</v>
      </c>
      <c r="M48" s="120">
        <f>45000-22500</f>
        <v>22500</v>
      </c>
      <c r="N48" s="120">
        <v>15000</v>
      </c>
      <c r="O48" s="120">
        <v>5000</v>
      </c>
      <c r="P48" s="120">
        <v>5000</v>
      </c>
    </row>
    <row r="49" spans="1:20" ht="26.25" customHeight="1" x14ac:dyDescent="0.2">
      <c r="A49" s="81"/>
      <c r="B49" s="81" t="s">
        <v>112</v>
      </c>
      <c r="C49" s="107" t="s">
        <v>113</v>
      </c>
      <c r="D49" s="81"/>
      <c r="E49" s="81"/>
      <c r="F49" s="81"/>
      <c r="G49" s="81">
        <v>75</v>
      </c>
      <c r="H49" s="91">
        <f>+H50+H54+H62+H63+H65</f>
        <v>7528017.5200000005</v>
      </c>
      <c r="I49" s="91">
        <f t="shared" ref="I49:P49" si="15">+I50+I54+I62+I63+I65</f>
        <v>5646013.1100000003</v>
      </c>
      <c r="J49" s="91">
        <f t="shared" si="15"/>
        <v>1882004.405</v>
      </c>
      <c r="K49" s="91">
        <f t="shared" si="15"/>
        <v>265603.20000000001</v>
      </c>
      <c r="L49" s="91">
        <f t="shared" si="15"/>
        <v>1305009.45</v>
      </c>
      <c r="M49" s="91">
        <f t="shared" si="15"/>
        <v>1504111.37</v>
      </c>
      <c r="N49" s="91">
        <f t="shared" si="15"/>
        <v>1661107.92</v>
      </c>
      <c r="O49" s="91">
        <f t="shared" si="15"/>
        <v>1808732.93</v>
      </c>
      <c r="P49" s="91">
        <f t="shared" si="15"/>
        <v>983452.65</v>
      </c>
    </row>
    <row r="50" spans="1:20" ht="39" customHeight="1" x14ac:dyDescent="0.2">
      <c r="A50" s="82"/>
      <c r="B50" s="82" t="s">
        <v>114</v>
      </c>
      <c r="C50" s="109" t="s">
        <v>115</v>
      </c>
      <c r="D50" s="82" t="s">
        <v>8</v>
      </c>
      <c r="E50" s="82"/>
      <c r="F50" s="82"/>
      <c r="G50" s="82">
        <v>75</v>
      </c>
      <c r="H50" s="92">
        <f>SUM(H51:H53)</f>
        <v>4472450</v>
      </c>
      <c r="I50" s="92">
        <f>SUM(I51:I53)</f>
        <v>3354337.5</v>
      </c>
      <c r="J50" s="92">
        <f t="shared" ref="J50:P50" si="16">SUM(J51:J53)</f>
        <v>1118112.5</v>
      </c>
      <c r="K50" s="92">
        <f t="shared" si="16"/>
        <v>68862.600000000006</v>
      </c>
      <c r="L50" s="92">
        <f t="shared" si="16"/>
        <v>928587.4</v>
      </c>
      <c r="M50" s="92">
        <f t="shared" si="16"/>
        <v>694000</v>
      </c>
      <c r="N50" s="92">
        <f t="shared" si="16"/>
        <v>887000</v>
      </c>
      <c r="O50" s="92">
        <f t="shared" si="16"/>
        <v>987000</v>
      </c>
      <c r="P50" s="92">
        <f t="shared" si="16"/>
        <v>907000</v>
      </c>
    </row>
    <row r="51" spans="1:20" s="99" customFormat="1" x14ac:dyDescent="0.2">
      <c r="A51" s="117">
        <v>19</v>
      </c>
      <c r="B51" s="117" t="s">
        <v>116</v>
      </c>
      <c r="C51" s="118" t="s">
        <v>117</v>
      </c>
      <c r="D51" s="117" t="s">
        <v>11</v>
      </c>
      <c r="E51" s="117" t="s">
        <v>854</v>
      </c>
      <c r="F51" s="117" t="s">
        <v>917</v>
      </c>
      <c r="G51" s="117">
        <v>75</v>
      </c>
      <c r="H51" s="119">
        <f>+K51+L51+M51+N51+O51+P51</f>
        <v>3427450</v>
      </c>
      <c r="I51" s="119">
        <v>2570587.5</v>
      </c>
      <c r="J51" s="119">
        <f>+H51-I51</f>
        <v>856862.5</v>
      </c>
      <c r="K51" s="119">
        <v>34110</v>
      </c>
      <c r="L51" s="119">
        <v>793340</v>
      </c>
      <c r="M51" s="129">
        <v>600000</v>
      </c>
      <c r="N51" s="129">
        <v>600000</v>
      </c>
      <c r="O51" s="129">
        <v>700000</v>
      </c>
      <c r="P51" s="129">
        <v>700000</v>
      </c>
    </row>
    <row r="52" spans="1:20" s="124" customFormat="1" x14ac:dyDescent="0.2">
      <c r="A52" s="117">
        <v>20</v>
      </c>
      <c r="B52" s="117" t="s">
        <v>120</v>
      </c>
      <c r="C52" s="118" t="s">
        <v>121</v>
      </c>
      <c r="D52" s="117" t="s">
        <v>11</v>
      </c>
      <c r="E52" s="117" t="s">
        <v>854</v>
      </c>
      <c r="F52" s="117" t="s">
        <v>917</v>
      </c>
      <c r="G52" s="117">
        <v>75</v>
      </c>
      <c r="H52" s="119">
        <f>+K52+L52+M52+N52+O52+P52</f>
        <v>675000</v>
      </c>
      <c r="I52" s="119">
        <v>506250</v>
      </c>
      <c r="J52" s="119">
        <f>+H52-I52</f>
        <v>168750</v>
      </c>
      <c r="K52" s="119">
        <v>34752.6</v>
      </c>
      <c r="L52" s="119">
        <v>135247.4</v>
      </c>
      <c r="M52" s="129">
        <v>94000</v>
      </c>
      <c r="N52" s="129">
        <v>137000</v>
      </c>
      <c r="O52" s="129">
        <v>137000</v>
      </c>
      <c r="P52" s="129">
        <v>137000</v>
      </c>
    </row>
    <row r="53" spans="1:20" s="124" customFormat="1" ht="24" x14ac:dyDescent="0.2">
      <c r="A53" s="122">
        <v>21</v>
      </c>
      <c r="B53" s="122" t="s">
        <v>921</v>
      </c>
      <c r="C53" s="126" t="s">
        <v>922</v>
      </c>
      <c r="D53" s="127" t="s">
        <v>11</v>
      </c>
      <c r="E53" s="127" t="s">
        <v>907</v>
      </c>
      <c r="F53" s="122" t="s">
        <v>917</v>
      </c>
      <c r="G53" s="117">
        <v>75</v>
      </c>
      <c r="H53" s="128">
        <f>SUM(K53:P53)</f>
        <v>370000</v>
      </c>
      <c r="I53" s="119">
        <v>277500</v>
      </c>
      <c r="J53" s="128">
        <f>H53-I53</f>
        <v>92500</v>
      </c>
      <c r="K53" s="123">
        <v>0</v>
      </c>
      <c r="L53" s="123">
        <v>0</v>
      </c>
      <c r="M53" s="120">
        <v>0</v>
      </c>
      <c r="N53" s="128">
        <v>150000</v>
      </c>
      <c r="O53" s="128">
        <v>150000</v>
      </c>
      <c r="P53" s="128">
        <v>70000</v>
      </c>
    </row>
    <row r="54" spans="1:20" s="93" customFormat="1" ht="48" x14ac:dyDescent="0.2">
      <c r="A54" s="82"/>
      <c r="B54" s="82" t="s">
        <v>128</v>
      </c>
      <c r="C54" s="109" t="s">
        <v>129</v>
      </c>
      <c r="D54" s="82" t="s">
        <v>8</v>
      </c>
      <c r="E54" s="82"/>
      <c r="F54" s="82"/>
      <c r="G54" s="82">
        <v>75</v>
      </c>
      <c r="H54" s="92">
        <f t="shared" ref="H54:P54" si="17">SUM(H55:H61)</f>
        <v>2692729.87</v>
      </c>
      <c r="I54" s="92">
        <f t="shared" si="17"/>
        <v>2019547.38</v>
      </c>
      <c r="J54" s="92">
        <f t="shared" si="17"/>
        <v>673182.4850000001</v>
      </c>
      <c r="K54" s="92">
        <f t="shared" si="17"/>
        <v>170000</v>
      </c>
      <c r="L54" s="92">
        <f t="shared" si="17"/>
        <v>320325</v>
      </c>
      <c r="M54" s="92">
        <f t="shared" si="17"/>
        <v>810111.37</v>
      </c>
      <c r="N54" s="92">
        <f t="shared" si="17"/>
        <v>649982.91999999993</v>
      </c>
      <c r="O54" s="92">
        <f t="shared" si="17"/>
        <v>708982.92999999993</v>
      </c>
      <c r="P54" s="92">
        <f t="shared" si="17"/>
        <v>33327.65</v>
      </c>
    </row>
    <row r="55" spans="1:20" s="99" customFormat="1" ht="24" x14ac:dyDescent="0.2">
      <c r="A55" s="117" t="s">
        <v>83</v>
      </c>
      <c r="B55" s="117" t="s">
        <v>130</v>
      </c>
      <c r="C55" s="118" t="s">
        <v>131</v>
      </c>
      <c r="D55" s="117" t="s">
        <v>11</v>
      </c>
      <c r="E55" s="117" t="s">
        <v>885</v>
      </c>
      <c r="F55" s="117" t="s">
        <v>908</v>
      </c>
      <c r="G55" s="117">
        <v>75</v>
      </c>
      <c r="H55" s="123">
        <f>+K55+L55+M55+N55+O55+P55</f>
        <v>223865.3</v>
      </c>
      <c r="I55" s="119">
        <v>167898.97</v>
      </c>
      <c r="J55" s="123">
        <f>+H55-I55</f>
        <v>55966.329999999987</v>
      </c>
      <c r="K55" s="123">
        <v>47000</v>
      </c>
      <c r="L55" s="123">
        <v>39225</v>
      </c>
      <c r="M55" s="120">
        <v>137640.29999999999</v>
      </c>
      <c r="N55" s="120">
        <v>0</v>
      </c>
      <c r="O55" s="120">
        <v>0</v>
      </c>
      <c r="P55" s="120">
        <v>0</v>
      </c>
      <c r="Q55" s="130"/>
      <c r="R55" s="130"/>
      <c r="S55" s="130"/>
      <c r="T55" s="130"/>
    </row>
    <row r="56" spans="1:20" s="124" customFormat="1" ht="24" x14ac:dyDescent="0.2">
      <c r="A56" s="117" t="s">
        <v>83</v>
      </c>
      <c r="B56" s="117" t="s">
        <v>134</v>
      </c>
      <c r="C56" s="118" t="s">
        <v>135</v>
      </c>
      <c r="D56" s="117" t="s">
        <v>11</v>
      </c>
      <c r="E56" s="117" t="s">
        <v>885</v>
      </c>
      <c r="F56" s="117" t="s">
        <v>917</v>
      </c>
      <c r="G56" s="117">
        <v>75</v>
      </c>
      <c r="H56" s="123">
        <f>+K56+L56+M56+N56+O56+P56</f>
        <v>739088.34000000008</v>
      </c>
      <c r="I56" s="119">
        <v>554316.25</v>
      </c>
      <c r="J56" s="123">
        <f>+H56-I56</f>
        <v>184772.09000000008</v>
      </c>
      <c r="K56" s="123">
        <v>120000</v>
      </c>
      <c r="L56" s="123">
        <v>175000</v>
      </c>
      <c r="M56" s="120">
        <f>170000+274088.34</f>
        <v>444088.34</v>
      </c>
      <c r="N56" s="120">
        <v>0</v>
      </c>
      <c r="O56" s="120">
        <v>0</v>
      </c>
      <c r="P56" s="120">
        <v>0</v>
      </c>
    </row>
    <row r="57" spans="1:20" s="124" customFormat="1" ht="48" x14ac:dyDescent="0.2">
      <c r="A57" s="117" t="s">
        <v>83</v>
      </c>
      <c r="B57" s="117" t="s">
        <v>137</v>
      </c>
      <c r="C57" s="118" t="s">
        <v>138</v>
      </c>
      <c r="D57" s="117" t="s">
        <v>11</v>
      </c>
      <c r="E57" s="117" t="s">
        <v>885</v>
      </c>
      <c r="F57" s="117" t="s">
        <v>917</v>
      </c>
      <c r="G57" s="117">
        <v>75</v>
      </c>
      <c r="H57" s="123">
        <f>+K57+L57+M57+N57+O57+P57</f>
        <v>16641.23</v>
      </c>
      <c r="I57" s="119">
        <v>12480.92</v>
      </c>
      <c r="J57" s="123">
        <f>+H57-I57</f>
        <v>4160.3099999999995</v>
      </c>
      <c r="K57" s="123">
        <v>3000</v>
      </c>
      <c r="L57" s="123">
        <v>6100</v>
      </c>
      <c r="M57" s="120">
        <f>5900+1641.23</f>
        <v>7541.23</v>
      </c>
      <c r="N57" s="120">
        <v>0</v>
      </c>
      <c r="O57" s="120">
        <v>0</v>
      </c>
      <c r="P57" s="120">
        <v>0</v>
      </c>
      <c r="Q57" s="125"/>
    </row>
    <row r="58" spans="1:20" s="124" customFormat="1" ht="26.25" customHeight="1" x14ac:dyDescent="0.2">
      <c r="A58" s="117" t="s">
        <v>83</v>
      </c>
      <c r="B58" s="117" t="s">
        <v>140</v>
      </c>
      <c r="C58" s="118" t="s">
        <v>141</v>
      </c>
      <c r="D58" s="117" t="s">
        <v>11</v>
      </c>
      <c r="E58" s="117" t="s">
        <v>885</v>
      </c>
      <c r="F58" s="117" t="s">
        <v>908</v>
      </c>
      <c r="G58" s="117">
        <v>75</v>
      </c>
      <c r="H58" s="123">
        <f>+K58+L58+M58+N58+O58+P58</f>
        <v>320841.5</v>
      </c>
      <c r="I58" s="119">
        <v>240631.12</v>
      </c>
      <c r="J58" s="123">
        <f>0.25*H58</f>
        <v>80210.375</v>
      </c>
      <c r="K58" s="123">
        <v>0</v>
      </c>
      <c r="L58" s="123">
        <v>100000</v>
      </c>
      <c r="M58" s="120">
        <v>220841.5</v>
      </c>
      <c r="N58" s="120">
        <v>0</v>
      </c>
      <c r="O58" s="120">
        <v>0</v>
      </c>
      <c r="P58" s="120">
        <v>0</v>
      </c>
    </row>
    <row r="59" spans="1:20" s="124" customFormat="1" ht="26.25" customHeight="1" x14ac:dyDescent="0.2">
      <c r="A59" s="122">
        <v>22</v>
      </c>
      <c r="B59" s="127" t="s">
        <v>924</v>
      </c>
      <c r="C59" s="126" t="s">
        <v>131</v>
      </c>
      <c r="D59" s="127" t="s">
        <v>11</v>
      </c>
      <c r="E59" s="127" t="s">
        <v>907</v>
      </c>
      <c r="F59" s="122" t="s">
        <v>908</v>
      </c>
      <c r="G59" s="117">
        <v>75</v>
      </c>
      <c r="H59" s="128">
        <f>SUM(K59:P59)</f>
        <v>233293.49999999997</v>
      </c>
      <c r="I59" s="119">
        <v>174970.12</v>
      </c>
      <c r="J59" s="128">
        <f>H59-I59</f>
        <v>58323.379999999976</v>
      </c>
      <c r="K59" s="123">
        <v>0</v>
      </c>
      <c r="L59" s="123">
        <v>0</v>
      </c>
      <c r="M59" s="120">
        <v>0</v>
      </c>
      <c r="N59" s="128">
        <v>99982.92</v>
      </c>
      <c r="O59" s="128">
        <v>99982.93</v>
      </c>
      <c r="P59" s="128">
        <v>33327.65</v>
      </c>
    </row>
    <row r="60" spans="1:20" s="124" customFormat="1" ht="26.25" customHeight="1" x14ac:dyDescent="0.2">
      <c r="A60" s="122">
        <v>23</v>
      </c>
      <c r="B60" s="127" t="s">
        <v>925</v>
      </c>
      <c r="C60" s="126" t="s">
        <v>912</v>
      </c>
      <c r="D60" s="127" t="s">
        <v>11</v>
      </c>
      <c r="E60" s="127" t="s">
        <v>907</v>
      </c>
      <c r="F60" s="122" t="s">
        <v>917</v>
      </c>
      <c r="G60" s="117">
        <v>75</v>
      </c>
      <c r="H60" s="128">
        <f>SUM(K60:P60)</f>
        <v>1019000</v>
      </c>
      <c r="I60" s="119">
        <v>764250</v>
      </c>
      <c r="J60" s="128">
        <f>H60-I60</f>
        <v>254750</v>
      </c>
      <c r="K60" s="123">
        <v>0</v>
      </c>
      <c r="L60" s="123">
        <v>0</v>
      </c>
      <c r="M60" s="120">
        <v>0</v>
      </c>
      <c r="N60" s="128">
        <v>410000</v>
      </c>
      <c r="O60" s="128">
        <f>89000+520000</f>
        <v>609000</v>
      </c>
      <c r="P60" s="128">
        <v>0</v>
      </c>
    </row>
    <row r="61" spans="1:20" s="124" customFormat="1" ht="26.25" customHeight="1" x14ac:dyDescent="0.2">
      <c r="A61" s="122">
        <v>24</v>
      </c>
      <c r="B61" s="127" t="s">
        <v>926</v>
      </c>
      <c r="C61" s="126" t="s">
        <v>141</v>
      </c>
      <c r="D61" s="127" t="s">
        <v>11</v>
      </c>
      <c r="E61" s="127" t="s">
        <v>907</v>
      </c>
      <c r="F61" s="122" t="s">
        <v>908</v>
      </c>
      <c r="G61" s="117">
        <v>75</v>
      </c>
      <c r="H61" s="128">
        <f>SUM(K61:P61)</f>
        <v>140000</v>
      </c>
      <c r="I61" s="119">
        <v>105000</v>
      </c>
      <c r="J61" s="128">
        <f>H61-I61</f>
        <v>35000</v>
      </c>
      <c r="K61" s="123">
        <v>0</v>
      </c>
      <c r="L61" s="123">
        <v>0</v>
      </c>
      <c r="M61" s="120">
        <v>0</v>
      </c>
      <c r="N61" s="128">
        <v>140000</v>
      </c>
      <c r="O61" s="128">
        <v>0</v>
      </c>
      <c r="P61" s="128">
        <v>0</v>
      </c>
    </row>
    <row r="62" spans="1:20" s="93" customFormat="1" ht="48" x14ac:dyDescent="0.2">
      <c r="A62" s="82"/>
      <c r="B62" s="82" t="s">
        <v>145</v>
      </c>
      <c r="C62" s="109" t="s">
        <v>146</v>
      </c>
      <c r="D62" s="82" t="s">
        <v>8</v>
      </c>
      <c r="E62" s="82"/>
      <c r="F62" s="82"/>
      <c r="G62" s="82"/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4">
        <v>0</v>
      </c>
      <c r="N62" s="94">
        <v>0</v>
      </c>
      <c r="O62" s="94">
        <v>0</v>
      </c>
      <c r="P62" s="94">
        <v>0</v>
      </c>
    </row>
    <row r="63" spans="1:20" ht="48" x14ac:dyDescent="0.2">
      <c r="A63" s="82"/>
      <c r="B63" s="82" t="s">
        <v>147</v>
      </c>
      <c r="C63" s="143" t="s">
        <v>148</v>
      </c>
      <c r="D63" s="82" t="s">
        <v>8</v>
      </c>
      <c r="E63" s="82"/>
      <c r="F63" s="82"/>
      <c r="G63" s="82">
        <v>75</v>
      </c>
      <c r="H63" s="92">
        <f>+H64</f>
        <v>312837.65000000002</v>
      </c>
      <c r="I63" s="92">
        <f t="shared" ref="I63:P63" si="18">+I64</f>
        <v>234628.23</v>
      </c>
      <c r="J63" s="92">
        <f t="shared" si="18"/>
        <v>78209.420000000013</v>
      </c>
      <c r="K63" s="92">
        <f t="shared" si="18"/>
        <v>26740.6</v>
      </c>
      <c r="L63" s="92">
        <f t="shared" si="18"/>
        <v>56097.05</v>
      </c>
      <c r="M63" s="92">
        <f t="shared" si="18"/>
        <v>0</v>
      </c>
      <c r="N63" s="92">
        <f t="shared" si="18"/>
        <v>74125</v>
      </c>
      <c r="O63" s="92">
        <f t="shared" si="18"/>
        <v>112750</v>
      </c>
      <c r="P63" s="92">
        <f t="shared" si="18"/>
        <v>43125</v>
      </c>
    </row>
    <row r="64" spans="1:20" s="99" customFormat="1" ht="51" customHeight="1" x14ac:dyDescent="0.2">
      <c r="A64" s="117">
        <v>25</v>
      </c>
      <c r="B64" s="117" t="s">
        <v>149</v>
      </c>
      <c r="C64" s="126" t="s">
        <v>936</v>
      </c>
      <c r="D64" s="117" t="s">
        <v>11</v>
      </c>
      <c r="E64" s="117" t="s">
        <v>854</v>
      </c>
      <c r="F64" s="117" t="s">
        <v>908</v>
      </c>
      <c r="G64" s="117">
        <v>75</v>
      </c>
      <c r="H64" s="119">
        <f>+K64+L64+M64+N64+O64+P64</f>
        <v>312837.65000000002</v>
      </c>
      <c r="I64" s="119">
        <v>234628.23</v>
      </c>
      <c r="J64" s="119">
        <f>+H64-I64</f>
        <v>78209.420000000013</v>
      </c>
      <c r="K64" s="119">
        <v>26740.6</v>
      </c>
      <c r="L64" s="119">
        <v>56097.05</v>
      </c>
      <c r="M64" s="120">
        <v>0</v>
      </c>
      <c r="N64" s="120">
        <f>43125+28750+2250</f>
        <v>74125</v>
      </c>
      <c r="O64" s="120">
        <f>86250+28750-2250</f>
        <v>112750</v>
      </c>
      <c r="P64" s="120">
        <v>43125</v>
      </c>
    </row>
    <row r="65" spans="1:16" s="93" customFormat="1" ht="48" x14ac:dyDescent="0.2">
      <c r="A65" s="82"/>
      <c r="B65" s="82" t="s">
        <v>154</v>
      </c>
      <c r="C65" s="109" t="s">
        <v>155</v>
      </c>
      <c r="D65" s="82" t="s">
        <v>8</v>
      </c>
      <c r="E65" s="82"/>
      <c r="F65" s="82"/>
      <c r="G65" s="82">
        <v>75</v>
      </c>
      <c r="H65" s="92">
        <f>+H66</f>
        <v>50000</v>
      </c>
      <c r="I65" s="92">
        <v>37500</v>
      </c>
      <c r="J65" s="92">
        <f t="shared" ref="J65:P65" si="19">+J66</f>
        <v>12500</v>
      </c>
      <c r="K65" s="92">
        <f t="shared" si="19"/>
        <v>0</v>
      </c>
      <c r="L65" s="92">
        <f t="shared" si="19"/>
        <v>0</v>
      </c>
      <c r="M65" s="96">
        <f t="shared" si="19"/>
        <v>0</v>
      </c>
      <c r="N65" s="96">
        <f t="shared" si="19"/>
        <v>50000</v>
      </c>
      <c r="O65" s="96">
        <f t="shared" si="19"/>
        <v>0</v>
      </c>
      <c r="P65" s="96">
        <f t="shared" si="19"/>
        <v>0</v>
      </c>
    </row>
    <row r="66" spans="1:16" s="99" customFormat="1" ht="26.25" customHeight="1" x14ac:dyDescent="0.2">
      <c r="A66" s="117">
        <v>26</v>
      </c>
      <c r="B66" s="117" t="s">
        <v>156</v>
      </c>
      <c r="C66" s="118" t="s">
        <v>896</v>
      </c>
      <c r="D66" s="117" t="s">
        <v>11</v>
      </c>
      <c r="E66" s="117" t="s">
        <v>854</v>
      </c>
      <c r="F66" s="117" t="s">
        <v>917</v>
      </c>
      <c r="G66" s="117">
        <v>75</v>
      </c>
      <c r="H66" s="119">
        <f>+K66+L66+M66+N66+O66+P66</f>
        <v>50000</v>
      </c>
      <c r="I66" s="119">
        <v>37500</v>
      </c>
      <c r="J66" s="119">
        <f>+H66-I66</f>
        <v>12500</v>
      </c>
      <c r="K66" s="119">
        <v>0</v>
      </c>
      <c r="L66" s="119">
        <v>0</v>
      </c>
      <c r="M66" s="120">
        <v>0</v>
      </c>
      <c r="N66" s="120">
        <f>80000-30000</f>
        <v>50000</v>
      </c>
      <c r="O66" s="120">
        <v>0</v>
      </c>
      <c r="P66" s="120">
        <v>0</v>
      </c>
    </row>
    <row r="67" spans="1:16" ht="26.25" customHeight="1" x14ac:dyDescent="0.2">
      <c r="A67" s="81"/>
      <c r="B67" s="81" t="s">
        <v>158</v>
      </c>
      <c r="C67" s="107" t="s">
        <v>159</v>
      </c>
      <c r="D67" s="81" t="s">
        <v>5</v>
      </c>
      <c r="E67" s="81"/>
      <c r="F67" s="81"/>
      <c r="G67" s="81">
        <v>75</v>
      </c>
      <c r="H67" s="91">
        <f t="shared" ref="H67:P67" si="20">+H68+H70+H72+H76</f>
        <v>403150.37</v>
      </c>
      <c r="I67" s="91">
        <f t="shared" si="20"/>
        <v>302362.77</v>
      </c>
      <c r="J67" s="91">
        <f t="shared" si="20"/>
        <v>100787.6</v>
      </c>
      <c r="K67" s="91">
        <f t="shared" si="20"/>
        <v>0</v>
      </c>
      <c r="L67" s="91">
        <f t="shared" si="20"/>
        <v>25488.95</v>
      </c>
      <c r="M67" s="97">
        <f t="shared" si="20"/>
        <v>102464.7</v>
      </c>
      <c r="N67" s="97">
        <f t="shared" si="20"/>
        <v>220196.72</v>
      </c>
      <c r="O67" s="97">
        <f t="shared" si="20"/>
        <v>40000</v>
      </c>
      <c r="P67" s="97">
        <f t="shared" si="20"/>
        <v>15000</v>
      </c>
    </row>
    <row r="68" spans="1:16" ht="36" x14ac:dyDescent="0.2">
      <c r="A68" s="82"/>
      <c r="B68" s="82" t="s">
        <v>160</v>
      </c>
      <c r="C68" s="109" t="s">
        <v>161</v>
      </c>
      <c r="D68" s="82" t="s">
        <v>8</v>
      </c>
      <c r="E68" s="82"/>
      <c r="F68" s="82"/>
      <c r="G68" s="82">
        <v>75</v>
      </c>
      <c r="H68" s="92">
        <f>+H69</f>
        <v>30000</v>
      </c>
      <c r="I68" s="92">
        <f>+I69</f>
        <v>22500</v>
      </c>
      <c r="J68" s="92">
        <f t="shared" ref="J68:P68" si="21">+J69</f>
        <v>7500</v>
      </c>
      <c r="K68" s="92">
        <f t="shared" si="21"/>
        <v>0</v>
      </c>
      <c r="L68" s="92">
        <f t="shared" si="21"/>
        <v>0</v>
      </c>
      <c r="M68" s="94">
        <f t="shared" si="21"/>
        <v>0</v>
      </c>
      <c r="N68" s="94">
        <f t="shared" si="21"/>
        <v>0</v>
      </c>
      <c r="O68" s="94">
        <f t="shared" si="21"/>
        <v>15000</v>
      </c>
      <c r="P68" s="94">
        <f t="shared" si="21"/>
        <v>15000</v>
      </c>
    </row>
    <row r="69" spans="1:16" s="99" customFormat="1" ht="26.25" customHeight="1" x14ac:dyDescent="0.2">
      <c r="A69" s="117">
        <v>27</v>
      </c>
      <c r="B69" s="117" t="s">
        <v>162</v>
      </c>
      <c r="C69" s="118" t="s">
        <v>163</v>
      </c>
      <c r="D69" s="117" t="s">
        <v>11</v>
      </c>
      <c r="E69" s="117" t="s">
        <v>854</v>
      </c>
      <c r="F69" s="117" t="s">
        <v>917</v>
      </c>
      <c r="G69" s="117">
        <v>75</v>
      </c>
      <c r="H69" s="119">
        <f>+K69+L69+M69+N69+O69+P69</f>
        <v>30000</v>
      </c>
      <c r="I69" s="119">
        <v>22500</v>
      </c>
      <c r="J69" s="119">
        <f>+H69-I69</f>
        <v>7500</v>
      </c>
      <c r="K69" s="119">
        <v>0</v>
      </c>
      <c r="L69" s="119">
        <v>0</v>
      </c>
      <c r="M69" s="129">
        <v>0</v>
      </c>
      <c r="N69" s="120">
        <v>0</v>
      </c>
      <c r="O69" s="120">
        <v>15000</v>
      </c>
      <c r="P69" s="120">
        <v>15000</v>
      </c>
    </row>
    <row r="70" spans="1:16" s="93" customFormat="1" ht="48" x14ac:dyDescent="0.2">
      <c r="A70" s="82"/>
      <c r="B70" s="82" t="s">
        <v>164</v>
      </c>
      <c r="C70" s="109" t="s">
        <v>165</v>
      </c>
      <c r="D70" s="82" t="s">
        <v>8</v>
      </c>
      <c r="E70" s="82"/>
      <c r="F70" s="82"/>
      <c r="G70" s="82"/>
      <c r="H70" s="92">
        <f>+H71</f>
        <v>25000</v>
      </c>
      <c r="I70" s="92">
        <f>+I71</f>
        <v>18750</v>
      </c>
      <c r="J70" s="92">
        <f t="shared" ref="J70:P70" si="22">+J71</f>
        <v>6250</v>
      </c>
      <c r="K70" s="92">
        <f t="shared" si="22"/>
        <v>0</v>
      </c>
      <c r="L70" s="92">
        <f t="shared" si="22"/>
        <v>0</v>
      </c>
      <c r="M70" s="92">
        <f t="shared" si="22"/>
        <v>0</v>
      </c>
      <c r="N70" s="92">
        <f t="shared" si="22"/>
        <v>0</v>
      </c>
      <c r="O70" s="92">
        <f t="shared" si="22"/>
        <v>25000</v>
      </c>
      <c r="P70" s="92">
        <f t="shared" si="22"/>
        <v>0</v>
      </c>
    </row>
    <row r="71" spans="1:16" s="99" customFormat="1" ht="26.25" customHeight="1" x14ac:dyDescent="0.2">
      <c r="A71" s="117">
        <v>28</v>
      </c>
      <c r="B71" s="117" t="s">
        <v>166</v>
      </c>
      <c r="C71" s="118" t="s">
        <v>167</v>
      </c>
      <c r="D71" s="117" t="s">
        <v>11</v>
      </c>
      <c r="E71" s="117" t="s">
        <v>854</v>
      </c>
      <c r="F71" s="117" t="s">
        <v>908</v>
      </c>
      <c r="G71" s="117">
        <v>75</v>
      </c>
      <c r="H71" s="119">
        <f>+K71+L71+M71+N71+O71+P71</f>
        <v>25000</v>
      </c>
      <c r="I71" s="119">
        <v>18750</v>
      </c>
      <c r="J71" s="119">
        <f>+H71-I71</f>
        <v>6250</v>
      </c>
      <c r="K71" s="119">
        <v>0</v>
      </c>
      <c r="L71" s="119">
        <v>0</v>
      </c>
      <c r="M71" s="129">
        <v>0</v>
      </c>
      <c r="N71" s="129">
        <v>0</v>
      </c>
      <c r="O71" s="129">
        <v>25000</v>
      </c>
      <c r="P71" s="129">
        <v>0</v>
      </c>
    </row>
    <row r="72" spans="1:16" s="93" customFormat="1" ht="36" x14ac:dyDescent="0.2">
      <c r="A72" s="82"/>
      <c r="B72" s="82" t="s">
        <v>168</v>
      </c>
      <c r="C72" s="109" t="s">
        <v>169</v>
      </c>
      <c r="D72" s="82" t="s">
        <v>8</v>
      </c>
      <c r="E72" s="82"/>
      <c r="F72" s="82"/>
      <c r="G72" s="82">
        <v>75</v>
      </c>
      <c r="H72" s="92">
        <f>SUM(H73:H75)</f>
        <v>298150.37</v>
      </c>
      <c r="I72" s="92">
        <f>SUM(I73:I75)</f>
        <v>223612.77</v>
      </c>
      <c r="J72" s="92">
        <f t="shared" ref="J72:P72" si="23">SUM(J73:J75)</f>
        <v>74537.600000000006</v>
      </c>
      <c r="K72" s="92">
        <f t="shared" si="23"/>
        <v>0</v>
      </c>
      <c r="L72" s="92">
        <f t="shared" si="23"/>
        <v>25488.95</v>
      </c>
      <c r="M72" s="92">
        <f t="shared" si="23"/>
        <v>102464.7</v>
      </c>
      <c r="N72" s="92">
        <f t="shared" si="23"/>
        <v>170196.72</v>
      </c>
      <c r="O72" s="92">
        <f t="shared" si="23"/>
        <v>0</v>
      </c>
      <c r="P72" s="92">
        <f t="shared" si="23"/>
        <v>0</v>
      </c>
    </row>
    <row r="73" spans="1:16" s="99" customFormat="1" ht="24" x14ac:dyDescent="0.2">
      <c r="A73" s="122" t="s">
        <v>83</v>
      </c>
      <c r="B73" s="122" t="s">
        <v>170</v>
      </c>
      <c r="C73" s="126" t="s">
        <v>898</v>
      </c>
      <c r="D73" s="122" t="s">
        <v>11</v>
      </c>
      <c r="E73" s="122" t="s">
        <v>885</v>
      </c>
      <c r="F73" s="122" t="s">
        <v>917</v>
      </c>
      <c r="G73" s="122">
        <v>75</v>
      </c>
      <c r="H73" s="123">
        <f>+K73+L73+M73+N73+O73+P73</f>
        <v>53910.7</v>
      </c>
      <c r="I73" s="119">
        <v>40433.019999999997</v>
      </c>
      <c r="J73" s="123">
        <f>+H73-I73</f>
        <v>13477.68</v>
      </c>
      <c r="K73" s="123">
        <v>0</v>
      </c>
      <c r="L73" s="123">
        <v>10603</v>
      </c>
      <c r="M73" s="120">
        <f>19397+23910.7</f>
        <v>43307.7</v>
      </c>
      <c r="N73" s="120">
        <v>0</v>
      </c>
      <c r="O73" s="120">
        <v>0</v>
      </c>
      <c r="P73" s="120">
        <v>0</v>
      </c>
    </row>
    <row r="74" spans="1:16" s="99" customFormat="1" ht="26.25" customHeight="1" x14ac:dyDescent="0.2">
      <c r="A74" s="122">
        <v>29</v>
      </c>
      <c r="B74" s="117" t="s">
        <v>174</v>
      </c>
      <c r="C74" s="118" t="s">
        <v>175</v>
      </c>
      <c r="D74" s="117" t="s">
        <v>11</v>
      </c>
      <c r="E74" s="117" t="s">
        <v>854</v>
      </c>
      <c r="F74" s="117" t="s">
        <v>908</v>
      </c>
      <c r="G74" s="117">
        <v>75</v>
      </c>
      <c r="H74" s="119">
        <f>+K74+L74+M74+N74+O74+P74</f>
        <v>99239.67</v>
      </c>
      <c r="I74" s="119">
        <v>74429.75</v>
      </c>
      <c r="J74" s="119">
        <f>+H74-I74</f>
        <v>24809.919999999998</v>
      </c>
      <c r="K74" s="119">
        <v>0</v>
      </c>
      <c r="L74" s="119">
        <v>14885.95</v>
      </c>
      <c r="M74" s="129">
        <v>59157</v>
      </c>
      <c r="N74" s="129">
        <v>25196.720000000001</v>
      </c>
      <c r="O74" s="129">
        <v>0</v>
      </c>
      <c r="P74" s="129">
        <v>0</v>
      </c>
    </row>
    <row r="75" spans="1:16" s="99" customFormat="1" ht="35.25" customHeight="1" x14ac:dyDescent="0.2">
      <c r="A75" s="122">
        <v>30</v>
      </c>
      <c r="B75" s="122" t="s">
        <v>923</v>
      </c>
      <c r="C75" s="126" t="s">
        <v>913</v>
      </c>
      <c r="D75" s="127" t="s">
        <v>11</v>
      </c>
      <c r="E75" s="127" t="s">
        <v>907</v>
      </c>
      <c r="F75" s="122" t="s">
        <v>917</v>
      </c>
      <c r="G75" s="122"/>
      <c r="H75" s="128">
        <f>SUM(K75:P75)</f>
        <v>145000</v>
      </c>
      <c r="I75" s="119">
        <v>108750</v>
      </c>
      <c r="J75" s="128">
        <f>H75-I75</f>
        <v>36250</v>
      </c>
      <c r="K75" s="123">
        <v>0</v>
      </c>
      <c r="L75" s="123">
        <v>0</v>
      </c>
      <c r="M75" s="120">
        <v>0</v>
      </c>
      <c r="N75" s="128">
        <v>145000</v>
      </c>
      <c r="O75" s="128">
        <v>0</v>
      </c>
      <c r="P75" s="128">
        <v>0</v>
      </c>
    </row>
    <row r="76" spans="1:16" s="93" customFormat="1" ht="34.5" customHeight="1" x14ac:dyDescent="0.2">
      <c r="A76" s="82"/>
      <c r="B76" s="82" t="s">
        <v>177</v>
      </c>
      <c r="C76" s="109" t="s">
        <v>178</v>
      </c>
      <c r="D76" s="82" t="s">
        <v>8</v>
      </c>
      <c r="E76" s="82"/>
      <c r="F76" s="82"/>
      <c r="G76" s="82">
        <v>75</v>
      </c>
      <c r="H76" s="92">
        <f>+H77</f>
        <v>50000</v>
      </c>
      <c r="I76" s="92">
        <v>37500</v>
      </c>
      <c r="J76" s="92">
        <f t="shared" ref="J76:P76" si="24">+J77</f>
        <v>12500</v>
      </c>
      <c r="K76" s="92">
        <f t="shared" si="24"/>
        <v>0</v>
      </c>
      <c r="L76" s="92">
        <f t="shared" si="24"/>
        <v>0</v>
      </c>
      <c r="M76" s="94">
        <f t="shared" si="24"/>
        <v>0</v>
      </c>
      <c r="N76" s="94">
        <f t="shared" si="24"/>
        <v>50000</v>
      </c>
      <c r="O76" s="94">
        <f t="shared" si="24"/>
        <v>0</v>
      </c>
      <c r="P76" s="94">
        <f t="shared" si="24"/>
        <v>0</v>
      </c>
    </row>
    <row r="77" spans="1:16" s="99" customFormat="1" ht="26.25" customHeight="1" x14ac:dyDescent="0.2">
      <c r="A77" s="117">
        <v>31</v>
      </c>
      <c r="B77" s="117" t="s">
        <v>179</v>
      </c>
      <c r="C77" s="118" t="s">
        <v>180</v>
      </c>
      <c r="D77" s="117" t="s">
        <v>11</v>
      </c>
      <c r="E77" s="117" t="s">
        <v>854</v>
      </c>
      <c r="F77" s="117" t="s">
        <v>917</v>
      </c>
      <c r="G77" s="117">
        <v>75</v>
      </c>
      <c r="H77" s="119">
        <f>+K77+L77+M77+N77+O77+P77</f>
        <v>50000</v>
      </c>
      <c r="I77" s="119">
        <v>37500</v>
      </c>
      <c r="J77" s="119">
        <f>+H77-I77</f>
        <v>12500</v>
      </c>
      <c r="K77" s="119">
        <v>0</v>
      </c>
      <c r="L77" s="119">
        <v>0</v>
      </c>
      <c r="M77" s="129">
        <v>0</v>
      </c>
      <c r="N77" s="129">
        <v>50000</v>
      </c>
      <c r="O77" s="129">
        <v>0</v>
      </c>
      <c r="P77" s="129">
        <v>0</v>
      </c>
    </row>
    <row r="78" spans="1:16" s="93" customFormat="1" ht="26.25" customHeight="1" x14ac:dyDescent="0.2">
      <c r="A78" s="106"/>
      <c r="B78" s="106" t="s">
        <v>184</v>
      </c>
      <c r="C78" s="112" t="s">
        <v>185</v>
      </c>
      <c r="D78" s="106" t="s">
        <v>2</v>
      </c>
      <c r="E78" s="106"/>
      <c r="F78" s="106"/>
      <c r="G78" s="106">
        <v>75</v>
      </c>
      <c r="H78" s="104">
        <f>+H79+H92+H97</f>
        <v>6553640.5737500004</v>
      </c>
      <c r="I78" s="104">
        <f t="shared" ref="I78:P78" si="25">+I79+I92+I97</f>
        <v>4915230.4024999999</v>
      </c>
      <c r="J78" s="104">
        <f t="shared" si="25"/>
        <v>1638410.1712499997</v>
      </c>
      <c r="K78" s="104">
        <f t="shared" si="25"/>
        <v>325700.42999999993</v>
      </c>
      <c r="L78" s="104">
        <f t="shared" si="25"/>
        <v>591568.2300000001</v>
      </c>
      <c r="M78" s="104">
        <f t="shared" si="25"/>
        <v>789269.09375</v>
      </c>
      <c r="N78" s="104">
        <f t="shared" si="25"/>
        <v>1359550.2</v>
      </c>
      <c r="O78" s="104">
        <f t="shared" si="25"/>
        <v>1777550.2</v>
      </c>
      <c r="P78" s="104">
        <f t="shared" si="25"/>
        <v>1710002.42</v>
      </c>
    </row>
    <row r="79" spans="1:16" s="99" customFormat="1" ht="26.25" customHeight="1" x14ac:dyDescent="0.2">
      <c r="A79" s="85"/>
      <c r="B79" s="85" t="s">
        <v>186</v>
      </c>
      <c r="C79" s="113" t="s">
        <v>187</v>
      </c>
      <c r="D79" s="85" t="s">
        <v>5</v>
      </c>
      <c r="E79" s="85"/>
      <c r="F79" s="85"/>
      <c r="G79" s="85">
        <v>75</v>
      </c>
      <c r="H79" s="98">
        <f t="shared" ref="H79:P79" si="26">+H80+H82+H84+H88+H90</f>
        <v>5502359.7437500004</v>
      </c>
      <c r="I79" s="98">
        <f t="shared" si="26"/>
        <v>4126769.78</v>
      </c>
      <c r="J79" s="98">
        <f t="shared" si="26"/>
        <v>1375589.9637499996</v>
      </c>
      <c r="K79" s="98">
        <f t="shared" si="26"/>
        <v>307474.47999999992</v>
      </c>
      <c r="L79" s="98">
        <f t="shared" si="26"/>
        <v>444910.76</v>
      </c>
      <c r="M79" s="98">
        <f t="shared" si="26"/>
        <v>697871.68374999997</v>
      </c>
      <c r="N79" s="98">
        <f t="shared" si="26"/>
        <v>1174550.2</v>
      </c>
      <c r="O79" s="98">
        <f t="shared" si="26"/>
        <v>1472550.2</v>
      </c>
      <c r="P79" s="98">
        <f t="shared" si="26"/>
        <v>1405002.42</v>
      </c>
    </row>
    <row r="80" spans="1:16" s="99" customFormat="1" ht="48" x14ac:dyDescent="0.2">
      <c r="A80" s="86"/>
      <c r="B80" s="86" t="s">
        <v>188</v>
      </c>
      <c r="C80" s="114" t="s">
        <v>189</v>
      </c>
      <c r="D80" s="86" t="s">
        <v>8</v>
      </c>
      <c r="E80" s="86"/>
      <c r="F80" s="86"/>
      <c r="G80" s="86">
        <v>75</v>
      </c>
      <c r="H80" s="94">
        <f>+H81</f>
        <v>96280.95</v>
      </c>
      <c r="I80" s="94">
        <f t="shared" ref="I80:P80" si="27">+I81</f>
        <v>72210.710000000006</v>
      </c>
      <c r="J80" s="94">
        <f t="shared" si="27"/>
        <v>24070.239999999991</v>
      </c>
      <c r="K80" s="94">
        <f t="shared" si="27"/>
        <v>18877.75</v>
      </c>
      <c r="L80" s="94">
        <f t="shared" si="27"/>
        <v>0</v>
      </c>
      <c r="M80" s="94">
        <f t="shared" si="27"/>
        <v>0</v>
      </c>
      <c r="N80" s="94">
        <f t="shared" si="27"/>
        <v>30000</v>
      </c>
      <c r="O80" s="94">
        <f t="shared" si="27"/>
        <v>23000</v>
      </c>
      <c r="P80" s="94">
        <f t="shared" si="27"/>
        <v>24403.200000000001</v>
      </c>
    </row>
    <row r="81" spans="1:16" s="99" customFormat="1" ht="26.25" customHeight="1" x14ac:dyDescent="0.2">
      <c r="A81" s="131">
        <v>32</v>
      </c>
      <c r="B81" s="131" t="s">
        <v>190</v>
      </c>
      <c r="C81" s="132" t="s">
        <v>191</v>
      </c>
      <c r="D81" s="131" t="s">
        <v>11</v>
      </c>
      <c r="E81" s="131" t="s">
        <v>858</v>
      </c>
      <c r="F81" s="131" t="s">
        <v>908</v>
      </c>
      <c r="G81" s="131">
        <v>75</v>
      </c>
      <c r="H81" s="133">
        <f>+K81+L81+M81+N81+O81+P81</f>
        <v>96280.95</v>
      </c>
      <c r="I81" s="133">
        <v>72210.710000000006</v>
      </c>
      <c r="J81" s="133">
        <f>+H81-I81</f>
        <v>24070.239999999991</v>
      </c>
      <c r="K81" s="133">
        <v>18877.75</v>
      </c>
      <c r="L81" s="133">
        <v>0</v>
      </c>
      <c r="M81" s="129">
        <v>0</v>
      </c>
      <c r="N81" s="129">
        <v>30000</v>
      </c>
      <c r="O81" s="129">
        <v>23000</v>
      </c>
      <c r="P81" s="129">
        <v>24403.200000000001</v>
      </c>
    </row>
    <row r="82" spans="1:16" s="99" customFormat="1" ht="48" x14ac:dyDescent="0.2">
      <c r="A82" s="86"/>
      <c r="B82" s="86" t="s">
        <v>194</v>
      </c>
      <c r="C82" s="114" t="s">
        <v>195</v>
      </c>
      <c r="D82" s="86" t="s">
        <v>8</v>
      </c>
      <c r="E82" s="86"/>
      <c r="F82" s="86"/>
      <c r="G82" s="86">
        <v>75</v>
      </c>
      <c r="H82" s="94">
        <f>+H83</f>
        <v>62372.76</v>
      </c>
      <c r="I82" s="94">
        <f t="shared" ref="I82:P82" si="28">+I83</f>
        <v>46779.57</v>
      </c>
      <c r="J82" s="94">
        <f t="shared" si="28"/>
        <v>15593.190000000002</v>
      </c>
      <c r="K82" s="94">
        <f t="shared" si="28"/>
        <v>0</v>
      </c>
      <c r="L82" s="94">
        <f t="shared" si="28"/>
        <v>1023.76</v>
      </c>
      <c r="M82" s="94">
        <f t="shared" si="28"/>
        <v>1349</v>
      </c>
      <c r="N82" s="94">
        <f t="shared" si="28"/>
        <v>20000</v>
      </c>
      <c r="O82" s="94">
        <f t="shared" si="28"/>
        <v>20000</v>
      </c>
      <c r="P82" s="94">
        <f t="shared" si="28"/>
        <v>20000</v>
      </c>
    </row>
    <row r="83" spans="1:16" s="99" customFormat="1" ht="26.25" customHeight="1" x14ac:dyDescent="0.2">
      <c r="A83" s="131">
        <v>33</v>
      </c>
      <c r="B83" s="131" t="s">
        <v>196</v>
      </c>
      <c r="C83" s="132" t="s">
        <v>197</v>
      </c>
      <c r="D83" s="131" t="s">
        <v>11</v>
      </c>
      <c r="E83" s="131" t="s">
        <v>859</v>
      </c>
      <c r="F83" s="131" t="s">
        <v>908</v>
      </c>
      <c r="G83" s="131">
        <v>75</v>
      </c>
      <c r="H83" s="133">
        <f>+K83+L83+M83+N83+O83+P83</f>
        <v>62372.76</v>
      </c>
      <c r="I83" s="133">
        <v>46779.57</v>
      </c>
      <c r="J83" s="133">
        <f>+H83-I83</f>
        <v>15593.190000000002</v>
      </c>
      <c r="K83" s="133">
        <v>0</v>
      </c>
      <c r="L83" s="133">
        <v>1023.76</v>
      </c>
      <c r="M83" s="129">
        <v>1349</v>
      </c>
      <c r="N83" s="129">
        <v>20000</v>
      </c>
      <c r="O83" s="129">
        <v>20000</v>
      </c>
      <c r="P83" s="129">
        <v>20000</v>
      </c>
    </row>
    <row r="84" spans="1:16" ht="48" x14ac:dyDescent="0.2">
      <c r="A84" s="86"/>
      <c r="B84" s="86" t="s">
        <v>198</v>
      </c>
      <c r="C84" s="114" t="s">
        <v>199</v>
      </c>
      <c r="D84" s="86" t="s">
        <v>8</v>
      </c>
      <c r="E84" s="86"/>
      <c r="F84" s="86"/>
      <c r="G84" s="86">
        <v>75</v>
      </c>
      <c r="H84" s="94">
        <f>+H85+H86+H87</f>
        <v>4912358.7137500001</v>
      </c>
      <c r="I84" s="94">
        <f t="shared" ref="I84:P84" si="29">+I85+I86+I87</f>
        <v>3684269.02</v>
      </c>
      <c r="J84" s="94">
        <f t="shared" si="29"/>
        <v>1228089.6937499999</v>
      </c>
      <c r="K84" s="94">
        <f t="shared" si="29"/>
        <v>258327.71</v>
      </c>
      <c r="L84" s="94">
        <f t="shared" si="29"/>
        <v>376714.77</v>
      </c>
      <c r="M84" s="94">
        <f t="shared" si="29"/>
        <v>657616.61375000002</v>
      </c>
      <c r="N84" s="94">
        <f t="shared" si="29"/>
        <v>1029550.2</v>
      </c>
      <c r="O84" s="94">
        <f t="shared" si="29"/>
        <v>1329550.2</v>
      </c>
      <c r="P84" s="94">
        <f t="shared" si="29"/>
        <v>1260599.22</v>
      </c>
    </row>
    <row r="85" spans="1:16" s="99" customFormat="1" ht="26.25" customHeight="1" x14ac:dyDescent="0.2">
      <c r="A85" s="131">
        <v>34</v>
      </c>
      <c r="B85" s="131" t="s">
        <v>200</v>
      </c>
      <c r="C85" s="132" t="s">
        <v>201</v>
      </c>
      <c r="D85" s="131" t="s">
        <v>11</v>
      </c>
      <c r="E85" s="131" t="s">
        <v>859</v>
      </c>
      <c r="F85" s="131" t="s">
        <v>917</v>
      </c>
      <c r="G85" s="131">
        <v>75</v>
      </c>
      <c r="H85" s="133">
        <f>+K85+L85+M85+N85+O85+P85</f>
        <v>2094557.26</v>
      </c>
      <c r="I85" s="133">
        <v>1645917.94</v>
      </c>
      <c r="J85" s="133">
        <f>+H85-I85</f>
        <v>448639.32000000007</v>
      </c>
      <c r="K85" s="133">
        <v>245284.65</v>
      </c>
      <c r="L85" s="133">
        <v>324823.75</v>
      </c>
      <c r="M85" s="129">
        <v>224448.86</v>
      </c>
      <c r="N85" s="129">
        <v>300000</v>
      </c>
      <c r="O85" s="129">
        <v>500000</v>
      </c>
      <c r="P85" s="129">
        <v>500000</v>
      </c>
    </row>
    <row r="86" spans="1:16" s="99" customFormat="1" ht="26.25" customHeight="1" x14ac:dyDescent="0.2">
      <c r="A86" s="131">
        <v>34</v>
      </c>
      <c r="B86" s="131" t="s">
        <v>202</v>
      </c>
      <c r="C86" s="132" t="s">
        <v>203</v>
      </c>
      <c r="D86" s="131" t="s">
        <v>11</v>
      </c>
      <c r="E86" s="131" t="s">
        <v>859</v>
      </c>
      <c r="F86" s="131" t="s">
        <v>917</v>
      </c>
      <c r="G86" s="131">
        <v>75</v>
      </c>
      <c r="H86" s="133">
        <f>+K86+L86+M86+N86+O86+P86</f>
        <v>2619626.15</v>
      </c>
      <c r="I86" s="133">
        <v>1889719.61</v>
      </c>
      <c r="J86" s="133">
        <f>+H86-I86</f>
        <v>729906.5399999998</v>
      </c>
      <c r="K86" s="133"/>
      <c r="L86" s="133">
        <v>4590.25</v>
      </c>
      <c r="M86" s="129">
        <v>383986.88</v>
      </c>
      <c r="N86" s="129">
        <v>700000</v>
      </c>
      <c r="O86" s="129">
        <v>800000</v>
      </c>
      <c r="P86" s="129">
        <v>731049.02</v>
      </c>
    </row>
    <row r="87" spans="1:16" s="99" customFormat="1" ht="26.25" customHeight="1" x14ac:dyDescent="0.2">
      <c r="A87" s="131">
        <v>36</v>
      </c>
      <c r="B87" s="131" t="s">
        <v>204</v>
      </c>
      <c r="C87" s="132" t="s">
        <v>205</v>
      </c>
      <c r="D87" s="131" t="s">
        <v>11</v>
      </c>
      <c r="E87" s="131" t="s">
        <v>941</v>
      </c>
      <c r="F87" s="131" t="s">
        <v>917</v>
      </c>
      <c r="G87" s="131">
        <v>75</v>
      </c>
      <c r="H87" s="133">
        <f>+K87+L87+M87+N87+O87+P87</f>
        <v>198175.30375000002</v>
      </c>
      <c r="I87" s="133">
        <v>148631.47</v>
      </c>
      <c r="J87" s="133">
        <f>+H87-I87</f>
        <v>49543.83375000002</v>
      </c>
      <c r="K87" s="133">
        <v>13043.06</v>
      </c>
      <c r="L87" s="133">
        <v>47300.77</v>
      </c>
      <c r="M87" s="129">
        <f>45749.65*1.075</f>
        <v>49180.873749999999</v>
      </c>
      <c r="N87" s="129">
        <v>29550.2</v>
      </c>
      <c r="O87" s="129">
        <v>29550.2</v>
      </c>
      <c r="P87" s="129">
        <v>29550.2</v>
      </c>
    </row>
    <row r="88" spans="1:16" ht="26.25" customHeight="1" x14ac:dyDescent="0.2">
      <c r="A88" s="86"/>
      <c r="B88" s="86" t="s">
        <v>206</v>
      </c>
      <c r="C88" s="114" t="s">
        <v>207</v>
      </c>
      <c r="D88" s="86" t="s">
        <v>8</v>
      </c>
      <c r="E88" s="86"/>
      <c r="F88" s="86"/>
      <c r="G88" s="86">
        <v>75</v>
      </c>
      <c r="H88" s="94">
        <f>+H89</f>
        <v>229953.49</v>
      </c>
      <c r="I88" s="94">
        <f t="shared" ref="I88:P88" si="30">+I89</f>
        <v>172465.11</v>
      </c>
      <c r="J88" s="94">
        <f t="shared" si="30"/>
        <v>57488.380000000005</v>
      </c>
      <c r="K88" s="94">
        <f t="shared" si="30"/>
        <v>24275.040000000001</v>
      </c>
      <c r="L88" s="94">
        <f t="shared" si="30"/>
        <v>34430.589999999997</v>
      </c>
      <c r="M88" s="94">
        <f t="shared" si="30"/>
        <v>26247.86</v>
      </c>
      <c r="N88" s="94">
        <f t="shared" si="30"/>
        <v>45000</v>
      </c>
      <c r="O88" s="94">
        <f t="shared" si="30"/>
        <v>50000</v>
      </c>
      <c r="P88" s="94">
        <f t="shared" si="30"/>
        <v>50000</v>
      </c>
    </row>
    <row r="89" spans="1:16" s="99" customFormat="1" ht="26.25" customHeight="1" x14ac:dyDescent="0.2">
      <c r="A89" s="131">
        <v>37</v>
      </c>
      <c r="B89" s="131" t="s">
        <v>208</v>
      </c>
      <c r="C89" s="132" t="s">
        <v>209</v>
      </c>
      <c r="D89" s="131" t="s">
        <v>11</v>
      </c>
      <c r="E89" s="131" t="s">
        <v>859</v>
      </c>
      <c r="F89" s="131" t="s">
        <v>917</v>
      </c>
      <c r="G89" s="131">
        <v>75</v>
      </c>
      <c r="H89" s="133">
        <f>+K89+L89+M89+N89+O89+P89</f>
        <v>229953.49</v>
      </c>
      <c r="I89" s="133">
        <v>172465.11</v>
      </c>
      <c r="J89" s="133">
        <f>+H89-I89</f>
        <v>57488.380000000005</v>
      </c>
      <c r="K89" s="133">
        <v>24275.040000000001</v>
      </c>
      <c r="L89" s="133">
        <v>34430.589999999997</v>
      </c>
      <c r="M89" s="129">
        <v>26247.86</v>
      </c>
      <c r="N89" s="129">
        <v>45000</v>
      </c>
      <c r="O89" s="129">
        <v>50000</v>
      </c>
      <c r="P89" s="129">
        <v>50000</v>
      </c>
    </row>
    <row r="90" spans="1:16" ht="24" x14ac:dyDescent="0.2">
      <c r="A90" s="86"/>
      <c r="B90" s="86" t="s">
        <v>210</v>
      </c>
      <c r="C90" s="114" t="s">
        <v>211</v>
      </c>
      <c r="D90" s="86" t="s">
        <v>8</v>
      </c>
      <c r="E90" s="86"/>
      <c r="F90" s="86"/>
      <c r="G90" s="86">
        <v>75</v>
      </c>
      <c r="H90" s="94">
        <f>+H91</f>
        <v>201393.83</v>
      </c>
      <c r="I90" s="94">
        <f t="shared" ref="I90:P90" si="31">+I91</f>
        <v>151045.37</v>
      </c>
      <c r="J90" s="94">
        <f t="shared" si="31"/>
        <v>50348.459999999992</v>
      </c>
      <c r="K90" s="94">
        <f t="shared" si="31"/>
        <v>5993.98</v>
      </c>
      <c r="L90" s="94">
        <f t="shared" si="31"/>
        <v>32741.64</v>
      </c>
      <c r="M90" s="94">
        <f t="shared" si="31"/>
        <v>12658.21</v>
      </c>
      <c r="N90" s="94">
        <f t="shared" si="31"/>
        <v>50000</v>
      </c>
      <c r="O90" s="94">
        <f t="shared" si="31"/>
        <v>50000</v>
      </c>
      <c r="P90" s="94">
        <f t="shared" si="31"/>
        <v>50000</v>
      </c>
    </row>
    <row r="91" spans="1:16" s="99" customFormat="1" ht="26.25" customHeight="1" x14ac:dyDescent="0.2">
      <c r="A91" s="131">
        <v>38</v>
      </c>
      <c r="B91" s="131" t="s">
        <v>212</v>
      </c>
      <c r="C91" s="132" t="s">
        <v>211</v>
      </c>
      <c r="D91" s="131" t="s">
        <v>11</v>
      </c>
      <c r="E91" s="131" t="s">
        <v>859</v>
      </c>
      <c r="F91" s="131" t="s">
        <v>917</v>
      </c>
      <c r="G91" s="131">
        <v>75</v>
      </c>
      <c r="H91" s="133">
        <f>+K91+L91+M91+N91+O91+P91</f>
        <v>201393.83</v>
      </c>
      <c r="I91" s="133">
        <v>151045.37</v>
      </c>
      <c r="J91" s="133">
        <f>+H91-I91</f>
        <v>50348.459999999992</v>
      </c>
      <c r="K91" s="133">
        <v>5993.98</v>
      </c>
      <c r="L91" s="133">
        <v>32741.64</v>
      </c>
      <c r="M91" s="129">
        <v>12658.21</v>
      </c>
      <c r="N91" s="129">
        <v>50000</v>
      </c>
      <c r="O91" s="129">
        <v>50000</v>
      </c>
      <c r="P91" s="129">
        <v>50000</v>
      </c>
    </row>
    <row r="92" spans="1:16" ht="26.25" customHeight="1" x14ac:dyDescent="0.2">
      <c r="A92" s="85"/>
      <c r="B92" s="85" t="s">
        <v>213</v>
      </c>
      <c r="C92" s="113" t="s">
        <v>214</v>
      </c>
      <c r="D92" s="85" t="s">
        <v>5</v>
      </c>
      <c r="E92" s="85"/>
      <c r="F92" s="85"/>
      <c r="G92" s="85">
        <v>75</v>
      </c>
      <c r="H92" s="98">
        <f>+H93+H95</f>
        <v>1034086.1599999999</v>
      </c>
      <c r="I92" s="98">
        <f t="shared" ref="I92:P92" si="32">+I93+I95</f>
        <v>775564.62</v>
      </c>
      <c r="J92" s="98">
        <f t="shared" si="32"/>
        <v>258521.53999999998</v>
      </c>
      <c r="K92" s="98">
        <f t="shared" si="32"/>
        <v>18225.95</v>
      </c>
      <c r="L92" s="98">
        <f t="shared" si="32"/>
        <v>145260.57</v>
      </c>
      <c r="M92" s="98">
        <f t="shared" si="32"/>
        <v>90599.64</v>
      </c>
      <c r="N92" s="98">
        <f t="shared" si="32"/>
        <v>180000</v>
      </c>
      <c r="O92" s="98">
        <f t="shared" si="32"/>
        <v>300000</v>
      </c>
      <c r="P92" s="98">
        <f t="shared" si="32"/>
        <v>300000</v>
      </c>
    </row>
    <row r="93" spans="1:16" ht="48" x14ac:dyDescent="0.2">
      <c r="A93" s="86"/>
      <c r="B93" s="86" t="s">
        <v>215</v>
      </c>
      <c r="C93" s="114" t="s">
        <v>216</v>
      </c>
      <c r="D93" s="86" t="s">
        <v>8</v>
      </c>
      <c r="E93" s="86"/>
      <c r="F93" s="86"/>
      <c r="G93" s="86">
        <v>75</v>
      </c>
      <c r="H93" s="94">
        <f>+H94</f>
        <v>686450.48</v>
      </c>
      <c r="I93" s="94">
        <f t="shared" ref="I93:P93" si="33">+I94</f>
        <v>514837.86</v>
      </c>
      <c r="J93" s="94">
        <f t="shared" si="33"/>
        <v>171612.62</v>
      </c>
      <c r="K93" s="94">
        <f t="shared" si="33"/>
        <v>0</v>
      </c>
      <c r="L93" s="94">
        <f t="shared" si="33"/>
        <v>105210.56</v>
      </c>
      <c r="M93" s="94">
        <f t="shared" si="33"/>
        <v>51239.92</v>
      </c>
      <c r="N93" s="94">
        <f t="shared" si="33"/>
        <v>130000</v>
      </c>
      <c r="O93" s="94">
        <f t="shared" si="33"/>
        <v>200000</v>
      </c>
      <c r="P93" s="94">
        <f t="shared" si="33"/>
        <v>200000</v>
      </c>
    </row>
    <row r="94" spans="1:16" s="99" customFormat="1" ht="36.75" customHeight="1" x14ac:dyDescent="0.2">
      <c r="A94" s="131">
        <v>39</v>
      </c>
      <c r="B94" s="131" t="s">
        <v>217</v>
      </c>
      <c r="C94" s="132" t="s">
        <v>218</v>
      </c>
      <c r="D94" s="131" t="s">
        <v>11</v>
      </c>
      <c r="E94" s="131" t="s">
        <v>859</v>
      </c>
      <c r="F94" s="131" t="s">
        <v>908</v>
      </c>
      <c r="G94" s="131">
        <v>75</v>
      </c>
      <c r="H94" s="133">
        <f>+K94+L94+M94+N94+O94+P94</f>
        <v>686450.48</v>
      </c>
      <c r="I94" s="119">
        <v>514837.86</v>
      </c>
      <c r="J94" s="133">
        <f>+H94-I94</f>
        <v>171612.62</v>
      </c>
      <c r="K94" s="133">
        <v>0</v>
      </c>
      <c r="L94" s="133">
        <v>105210.56</v>
      </c>
      <c r="M94" s="133">
        <v>51239.92</v>
      </c>
      <c r="N94" s="133">
        <v>130000</v>
      </c>
      <c r="O94" s="133">
        <v>200000</v>
      </c>
      <c r="P94" s="133">
        <v>200000</v>
      </c>
    </row>
    <row r="95" spans="1:16" ht="36" x14ac:dyDescent="0.2">
      <c r="A95" s="86"/>
      <c r="B95" s="86" t="s">
        <v>219</v>
      </c>
      <c r="C95" s="114" t="s">
        <v>220</v>
      </c>
      <c r="D95" s="86" t="s">
        <v>8</v>
      </c>
      <c r="E95" s="86"/>
      <c r="F95" s="86"/>
      <c r="G95" s="86">
        <v>75</v>
      </c>
      <c r="H95" s="94">
        <f>+H96</f>
        <v>347635.68</v>
      </c>
      <c r="I95" s="94">
        <f t="shared" ref="I95:P95" si="34">+I96</f>
        <v>260726.76</v>
      </c>
      <c r="J95" s="94">
        <f t="shared" si="34"/>
        <v>86908.919999999984</v>
      </c>
      <c r="K95" s="94">
        <f t="shared" si="34"/>
        <v>18225.95</v>
      </c>
      <c r="L95" s="94">
        <f t="shared" si="34"/>
        <v>40050.01</v>
      </c>
      <c r="M95" s="94">
        <f t="shared" si="34"/>
        <v>39359.72</v>
      </c>
      <c r="N95" s="94">
        <f t="shared" si="34"/>
        <v>50000</v>
      </c>
      <c r="O95" s="94">
        <f t="shared" si="34"/>
        <v>100000</v>
      </c>
      <c r="P95" s="94">
        <f t="shared" si="34"/>
        <v>100000</v>
      </c>
    </row>
    <row r="96" spans="1:16" s="99" customFormat="1" x14ac:dyDescent="0.2">
      <c r="A96" s="131">
        <v>40</v>
      </c>
      <c r="B96" s="131" t="s">
        <v>221</v>
      </c>
      <c r="C96" s="132" t="s">
        <v>222</v>
      </c>
      <c r="D96" s="131" t="s">
        <v>11</v>
      </c>
      <c r="E96" s="131" t="s">
        <v>859</v>
      </c>
      <c r="F96" s="131" t="s">
        <v>917</v>
      </c>
      <c r="G96" s="131">
        <v>75</v>
      </c>
      <c r="H96" s="133">
        <f>+K96+L96+M96+N96+O96+P96</f>
        <v>347635.68</v>
      </c>
      <c r="I96" s="119">
        <v>260726.76</v>
      </c>
      <c r="J96" s="133">
        <f>+H96-I96</f>
        <v>86908.919999999984</v>
      </c>
      <c r="K96" s="133">
        <v>18225.95</v>
      </c>
      <c r="L96" s="133">
        <v>40050.01</v>
      </c>
      <c r="M96" s="133">
        <v>39359.72</v>
      </c>
      <c r="N96" s="133">
        <v>50000</v>
      </c>
      <c r="O96" s="133">
        <v>100000</v>
      </c>
      <c r="P96" s="133">
        <v>100000</v>
      </c>
    </row>
    <row r="97" spans="1:16" ht="26.25" customHeight="1" x14ac:dyDescent="0.2">
      <c r="A97" s="85"/>
      <c r="B97" s="85" t="s">
        <v>223</v>
      </c>
      <c r="C97" s="113" t="s">
        <v>224</v>
      </c>
      <c r="D97" s="85" t="s">
        <v>5</v>
      </c>
      <c r="E97" s="85"/>
      <c r="F97" s="85"/>
      <c r="G97" s="85">
        <v>75</v>
      </c>
      <c r="H97" s="98">
        <f>+H98</f>
        <v>17194.669999999998</v>
      </c>
      <c r="I97" s="98">
        <f t="shared" ref="I97:P98" si="35">+I98</f>
        <v>12896.002499999999</v>
      </c>
      <c r="J97" s="98">
        <f t="shared" si="35"/>
        <v>4298.6674999999996</v>
      </c>
      <c r="K97" s="98">
        <f t="shared" si="35"/>
        <v>0</v>
      </c>
      <c r="L97" s="98">
        <f t="shared" si="35"/>
        <v>1396.9</v>
      </c>
      <c r="M97" s="98">
        <f t="shared" si="35"/>
        <v>797.77</v>
      </c>
      <c r="N97" s="98">
        <f t="shared" si="35"/>
        <v>5000</v>
      </c>
      <c r="O97" s="98">
        <f t="shared" si="35"/>
        <v>5000</v>
      </c>
      <c r="P97" s="98">
        <f t="shared" si="35"/>
        <v>5000</v>
      </c>
    </row>
    <row r="98" spans="1:16" ht="36" x14ac:dyDescent="0.2">
      <c r="A98" s="86"/>
      <c r="B98" s="86" t="s">
        <v>225</v>
      </c>
      <c r="C98" s="114" t="s">
        <v>226</v>
      </c>
      <c r="D98" s="86" t="s">
        <v>8</v>
      </c>
      <c r="E98" s="86"/>
      <c r="F98" s="86"/>
      <c r="G98" s="86">
        <v>75</v>
      </c>
      <c r="H98" s="94">
        <f>+H99</f>
        <v>17194.669999999998</v>
      </c>
      <c r="I98" s="94">
        <f t="shared" si="35"/>
        <v>12896.002499999999</v>
      </c>
      <c r="J98" s="94">
        <f t="shared" si="35"/>
        <v>4298.6674999999996</v>
      </c>
      <c r="K98" s="94">
        <f t="shared" si="35"/>
        <v>0</v>
      </c>
      <c r="L98" s="94">
        <f t="shared" si="35"/>
        <v>1396.9</v>
      </c>
      <c r="M98" s="94">
        <f t="shared" si="35"/>
        <v>797.77</v>
      </c>
      <c r="N98" s="94">
        <f t="shared" si="35"/>
        <v>5000</v>
      </c>
      <c r="O98" s="94">
        <f t="shared" si="35"/>
        <v>5000</v>
      </c>
      <c r="P98" s="94">
        <f t="shared" si="35"/>
        <v>5000</v>
      </c>
    </row>
    <row r="99" spans="1:16" s="99" customFormat="1" ht="24" x14ac:dyDescent="0.2">
      <c r="A99" s="131">
        <v>41</v>
      </c>
      <c r="B99" s="131" t="s">
        <v>227</v>
      </c>
      <c r="C99" s="132" t="s">
        <v>228</v>
      </c>
      <c r="D99" s="131" t="s">
        <v>11</v>
      </c>
      <c r="E99" s="131" t="s">
        <v>859</v>
      </c>
      <c r="F99" s="131" t="s">
        <v>917</v>
      </c>
      <c r="G99" s="131">
        <v>75</v>
      </c>
      <c r="H99" s="133">
        <f>+K99+L99+M99+N99+O99+P99</f>
        <v>17194.669999999998</v>
      </c>
      <c r="I99" s="119">
        <v>12896.002499999999</v>
      </c>
      <c r="J99" s="133">
        <f>+H99-I99</f>
        <v>4298.6674999999996</v>
      </c>
      <c r="K99" s="133"/>
      <c r="L99" s="133">
        <v>1396.9</v>
      </c>
      <c r="M99" s="133">
        <v>797.77</v>
      </c>
      <c r="N99" s="133">
        <v>5000</v>
      </c>
      <c r="O99" s="133">
        <v>5000</v>
      </c>
      <c r="P99" s="133">
        <v>5000</v>
      </c>
    </row>
    <row r="100" spans="1:16" s="93" customFormat="1" ht="24" x14ac:dyDescent="0.2">
      <c r="A100" s="106"/>
      <c r="B100" s="106" t="s">
        <v>891</v>
      </c>
      <c r="C100" s="112" t="s">
        <v>930</v>
      </c>
      <c r="D100" s="106" t="s">
        <v>2</v>
      </c>
      <c r="E100" s="106"/>
      <c r="F100" s="106"/>
      <c r="G100" s="106">
        <v>75</v>
      </c>
      <c r="H100" s="104">
        <f>+H101</f>
        <v>4002000</v>
      </c>
      <c r="I100" s="104">
        <f t="shared" ref="I100:P102" si="36">+I101</f>
        <v>4002000</v>
      </c>
      <c r="J100" s="104">
        <f t="shared" si="36"/>
        <v>0</v>
      </c>
      <c r="K100" s="104">
        <f t="shared" si="36"/>
        <v>0</v>
      </c>
      <c r="L100" s="104">
        <f t="shared" si="36"/>
        <v>0</v>
      </c>
      <c r="M100" s="104">
        <f t="shared" si="36"/>
        <v>0</v>
      </c>
      <c r="N100" s="104">
        <f t="shared" si="36"/>
        <v>0</v>
      </c>
      <c r="O100" s="104">
        <f t="shared" si="36"/>
        <v>0</v>
      </c>
      <c r="P100" s="104">
        <f t="shared" si="36"/>
        <v>0</v>
      </c>
    </row>
    <row r="101" spans="1:16" s="99" customFormat="1" ht="24" x14ac:dyDescent="0.2">
      <c r="A101" s="85"/>
      <c r="B101" s="85" t="s">
        <v>893</v>
      </c>
      <c r="C101" s="113" t="s">
        <v>892</v>
      </c>
      <c r="D101" s="85" t="s">
        <v>5</v>
      </c>
      <c r="E101" s="85"/>
      <c r="F101" s="85"/>
      <c r="G101" s="85">
        <v>75</v>
      </c>
      <c r="H101" s="98">
        <f>+H102+H104</f>
        <v>4002000</v>
      </c>
      <c r="I101" s="98">
        <f t="shared" ref="I101:P101" si="37">+I102+I104</f>
        <v>4002000</v>
      </c>
      <c r="J101" s="98">
        <f t="shared" si="37"/>
        <v>0</v>
      </c>
      <c r="K101" s="98">
        <f t="shared" si="37"/>
        <v>0</v>
      </c>
      <c r="L101" s="98">
        <f t="shared" si="37"/>
        <v>0</v>
      </c>
      <c r="M101" s="98">
        <f t="shared" si="37"/>
        <v>0</v>
      </c>
      <c r="N101" s="98">
        <f t="shared" si="37"/>
        <v>0</v>
      </c>
      <c r="O101" s="98">
        <f t="shared" si="37"/>
        <v>0</v>
      </c>
      <c r="P101" s="98">
        <f t="shared" si="37"/>
        <v>0</v>
      </c>
    </row>
    <row r="102" spans="1:16" s="99" customFormat="1" x14ac:dyDescent="0.2">
      <c r="A102" s="86"/>
      <c r="B102" s="86" t="s">
        <v>894</v>
      </c>
      <c r="C102" s="114" t="s">
        <v>892</v>
      </c>
      <c r="D102" s="86" t="s">
        <v>8</v>
      </c>
      <c r="E102" s="86"/>
      <c r="F102" s="86"/>
      <c r="G102" s="86">
        <v>75</v>
      </c>
      <c r="H102" s="94">
        <f>+H103</f>
        <v>3402000</v>
      </c>
      <c r="I102" s="94">
        <f t="shared" si="36"/>
        <v>3402000</v>
      </c>
      <c r="J102" s="94">
        <f t="shared" si="36"/>
        <v>0</v>
      </c>
      <c r="K102" s="94">
        <f t="shared" si="36"/>
        <v>0</v>
      </c>
      <c r="L102" s="94">
        <f t="shared" si="36"/>
        <v>0</v>
      </c>
      <c r="M102" s="94">
        <f t="shared" si="36"/>
        <v>0</v>
      </c>
      <c r="N102" s="94">
        <f t="shared" si="36"/>
        <v>0</v>
      </c>
      <c r="O102" s="94">
        <f t="shared" si="36"/>
        <v>0</v>
      </c>
      <c r="P102" s="94">
        <f t="shared" si="36"/>
        <v>0</v>
      </c>
    </row>
    <row r="103" spans="1:16" s="99" customFormat="1" x14ac:dyDescent="0.2">
      <c r="A103" s="131">
        <v>42</v>
      </c>
      <c r="B103" s="131" t="s">
        <v>895</v>
      </c>
      <c r="C103" s="132" t="s">
        <v>892</v>
      </c>
      <c r="D103" s="131" t="s">
        <v>11</v>
      </c>
      <c r="E103" s="135" t="s">
        <v>854</v>
      </c>
      <c r="F103" s="131" t="s">
        <v>917</v>
      </c>
      <c r="G103" s="131">
        <v>100</v>
      </c>
      <c r="H103" s="133">
        <f>567*6000</f>
        <v>3402000</v>
      </c>
      <c r="I103" s="133">
        <v>3402000</v>
      </c>
      <c r="J103" s="133">
        <f>+H103-I103</f>
        <v>0</v>
      </c>
      <c r="K103" s="133">
        <v>0</v>
      </c>
      <c r="L103" s="133">
        <v>0</v>
      </c>
      <c r="M103" s="129">
        <v>0</v>
      </c>
      <c r="N103" s="129">
        <v>0</v>
      </c>
      <c r="O103" s="129">
        <v>0</v>
      </c>
      <c r="P103" s="129">
        <v>0</v>
      </c>
    </row>
    <row r="104" spans="1:16" s="99" customFormat="1" x14ac:dyDescent="0.2">
      <c r="A104" s="82"/>
      <c r="B104" s="82" t="s">
        <v>928</v>
      </c>
      <c r="C104" s="109" t="s">
        <v>97</v>
      </c>
      <c r="D104" s="82" t="s">
        <v>8</v>
      </c>
      <c r="E104" s="82"/>
      <c r="F104" s="82"/>
      <c r="G104" s="82">
        <v>100</v>
      </c>
      <c r="H104" s="92">
        <f>+H105</f>
        <v>600000</v>
      </c>
      <c r="I104" s="92">
        <f t="shared" ref="I104:P104" si="38">+I105</f>
        <v>600000</v>
      </c>
      <c r="J104" s="92">
        <f t="shared" si="38"/>
        <v>0</v>
      </c>
      <c r="K104" s="92">
        <f t="shared" si="38"/>
        <v>0</v>
      </c>
      <c r="L104" s="92">
        <f t="shared" si="38"/>
        <v>0</v>
      </c>
      <c r="M104" s="92">
        <f t="shared" si="38"/>
        <v>0</v>
      </c>
      <c r="N104" s="92">
        <f t="shared" si="38"/>
        <v>0</v>
      </c>
      <c r="O104" s="92">
        <f t="shared" si="38"/>
        <v>0</v>
      </c>
      <c r="P104" s="92">
        <f t="shared" si="38"/>
        <v>0</v>
      </c>
    </row>
    <row r="105" spans="1:16" s="99" customFormat="1" ht="36" x14ac:dyDescent="0.2">
      <c r="A105" s="131">
        <v>43</v>
      </c>
      <c r="B105" s="117" t="s">
        <v>929</v>
      </c>
      <c r="C105" s="118" t="s">
        <v>100</v>
      </c>
      <c r="D105" s="117" t="s">
        <v>11</v>
      </c>
      <c r="E105" s="117" t="s">
        <v>854</v>
      </c>
      <c r="F105" s="117" t="s">
        <v>917</v>
      </c>
      <c r="G105" s="117">
        <v>100</v>
      </c>
      <c r="H105" s="119">
        <v>600000</v>
      </c>
      <c r="I105" s="119">
        <v>600000</v>
      </c>
      <c r="J105" s="119">
        <f>+H105-I105</f>
        <v>0</v>
      </c>
      <c r="K105" s="119">
        <v>0</v>
      </c>
      <c r="L105" s="119">
        <v>0</v>
      </c>
      <c r="M105" s="119">
        <v>0</v>
      </c>
      <c r="N105" s="119">
        <v>0</v>
      </c>
      <c r="O105" s="119">
        <v>0</v>
      </c>
      <c r="P105" s="119">
        <v>0</v>
      </c>
    </row>
    <row r="106" spans="1:16" ht="24" x14ac:dyDescent="0.2">
      <c r="A106" s="105"/>
      <c r="B106" s="106" t="s">
        <v>875</v>
      </c>
      <c r="C106" s="112" t="s">
        <v>876</v>
      </c>
      <c r="D106" s="106" t="s">
        <v>2</v>
      </c>
      <c r="E106" s="106"/>
      <c r="F106" s="106"/>
      <c r="G106" s="106">
        <v>100</v>
      </c>
      <c r="H106" s="104">
        <f>+H107</f>
        <v>1002241.49</v>
      </c>
      <c r="I106" s="104">
        <f t="shared" ref="I106:P107" si="39">+I107</f>
        <v>1002241.49</v>
      </c>
      <c r="J106" s="104">
        <f t="shared" si="39"/>
        <v>0</v>
      </c>
      <c r="K106" s="104">
        <f t="shared" si="39"/>
        <v>100000</v>
      </c>
      <c r="L106" s="104">
        <f t="shared" si="39"/>
        <v>126250</v>
      </c>
      <c r="M106" s="104">
        <f t="shared" si="39"/>
        <v>160690.6</v>
      </c>
      <c r="N106" s="104">
        <f t="shared" si="39"/>
        <v>147300.89000000001</v>
      </c>
      <c r="O106" s="104">
        <f t="shared" si="39"/>
        <v>234000</v>
      </c>
      <c r="P106" s="104">
        <f t="shared" si="39"/>
        <v>234000</v>
      </c>
    </row>
    <row r="107" spans="1:16" ht="24" x14ac:dyDescent="0.2">
      <c r="A107" s="100"/>
      <c r="B107" s="87" t="s">
        <v>877</v>
      </c>
      <c r="C107" s="115" t="s">
        <v>876</v>
      </c>
      <c r="D107" s="87" t="s">
        <v>5</v>
      </c>
      <c r="E107" s="87"/>
      <c r="F107" s="87"/>
      <c r="G107" s="87">
        <v>100</v>
      </c>
      <c r="H107" s="97">
        <f>+H108</f>
        <v>1002241.49</v>
      </c>
      <c r="I107" s="97">
        <f t="shared" si="39"/>
        <v>1002241.49</v>
      </c>
      <c r="J107" s="97">
        <f t="shared" si="39"/>
        <v>0</v>
      </c>
      <c r="K107" s="97">
        <f t="shared" si="39"/>
        <v>100000</v>
      </c>
      <c r="L107" s="97">
        <f t="shared" si="39"/>
        <v>126250</v>
      </c>
      <c r="M107" s="97">
        <f t="shared" si="39"/>
        <v>160690.6</v>
      </c>
      <c r="N107" s="97">
        <f t="shared" si="39"/>
        <v>147300.89000000001</v>
      </c>
      <c r="O107" s="97">
        <f t="shared" si="39"/>
        <v>234000</v>
      </c>
      <c r="P107" s="97">
        <f t="shared" si="39"/>
        <v>234000</v>
      </c>
    </row>
    <row r="108" spans="1:16" x14ac:dyDescent="0.2">
      <c r="A108" s="100"/>
      <c r="B108" s="87" t="s">
        <v>878</v>
      </c>
      <c r="C108" s="115" t="s">
        <v>876</v>
      </c>
      <c r="D108" s="87" t="s">
        <v>8</v>
      </c>
      <c r="E108" s="87"/>
      <c r="F108" s="87"/>
      <c r="G108" s="87">
        <v>100</v>
      </c>
      <c r="H108" s="97">
        <f>+H109+H110</f>
        <v>1002241.49</v>
      </c>
      <c r="I108" s="97">
        <f t="shared" ref="I108:P108" si="40">+I109+I110</f>
        <v>1002241.49</v>
      </c>
      <c r="J108" s="97">
        <f t="shared" si="40"/>
        <v>0</v>
      </c>
      <c r="K108" s="97">
        <f t="shared" si="40"/>
        <v>100000</v>
      </c>
      <c r="L108" s="97">
        <f t="shared" si="40"/>
        <v>126250</v>
      </c>
      <c r="M108" s="97">
        <f t="shared" si="40"/>
        <v>160690.6</v>
      </c>
      <c r="N108" s="97">
        <f t="shared" si="40"/>
        <v>147300.89000000001</v>
      </c>
      <c r="O108" s="97">
        <f t="shared" si="40"/>
        <v>234000</v>
      </c>
      <c r="P108" s="97">
        <f t="shared" si="40"/>
        <v>234000</v>
      </c>
    </row>
    <row r="109" spans="1:16" s="99" customFormat="1" ht="24" x14ac:dyDescent="0.2">
      <c r="A109" s="134">
        <v>44</v>
      </c>
      <c r="B109" s="135" t="s">
        <v>879</v>
      </c>
      <c r="C109" s="136" t="s">
        <v>880</v>
      </c>
      <c r="D109" s="135" t="s">
        <v>11</v>
      </c>
      <c r="E109" s="135" t="s">
        <v>881</v>
      </c>
      <c r="F109" s="135" t="s">
        <v>917</v>
      </c>
      <c r="G109" s="135">
        <v>100</v>
      </c>
      <c r="H109" s="137">
        <f>+K109+L109+M109+N109+O109+P109</f>
        <v>885241.49</v>
      </c>
      <c r="I109" s="137">
        <f>+H109</f>
        <v>885241.49</v>
      </c>
      <c r="J109" s="137">
        <v>0</v>
      </c>
      <c r="K109" s="137">
        <v>100000</v>
      </c>
      <c r="L109" s="137">
        <v>111250</v>
      </c>
      <c r="M109" s="137">
        <v>143690.6</v>
      </c>
      <c r="N109" s="137">
        <v>130300.89</v>
      </c>
      <c r="O109" s="137">
        <v>200000</v>
      </c>
      <c r="P109" s="137">
        <v>200000</v>
      </c>
    </row>
    <row r="110" spans="1:16" s="99" customFormat="1" ht="24" x14ac:dyDescent="0.2">
      <c r="A110" s="134">
        <v>45</v>
      </c>
      <c r="B110" s="135" t="s">
        <v>882</v>
      </c>
      <c r="C110" s="136" t="s">
        <v>883</v>
      </c>
      <c r="D110" s="135" t="s">
        <v>11</v>
      </c>
      <c r="E110" s="135" t="s">
        <v>884</v>
      </c>
      <c r="F110" s="135" t="s">
        <v>917</v>
      </c>
      <c r="G110" s="135">
        <v>100</v>
      </c>
      <c r="H110" s="137">
        <f>+L110+M110+N110+O110+P110</f>
        <v>117000</v>
      </c>
      <c r="I110" s="137">
        <v>117000</v>
      </c>
      <c r="J110" s="137">
        <v>0</v>
      </c>
      <c r="K110" s="137"/>
      <c r="L110" s="137">
        <v>15000</v>
      </c>
      <c r="M110" s="137">
        <v>17000</v>
      </c>
      <c r="N110" s="137">
        <v>17000</v>
      </c>
      <c r="O110" s="137">
        <v>34000</v>
      </c>
      <c r="P110" s="137">
        <v>34000</v>
      </c>
    </row>
    <row r="117" spans="8:11" x14ac:dyDescent="0.2">
      <c r="K117" s="116"/>
    </row>
    <row r="118" spans="8:11" x14ac:dyDescent="0.2">
      <c r="H118" s="116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ISF MEJE</vt:lpstr>
      <vt:lpstr>ISFP</vt:lpstr>
      <vt:lpstr>List1</vt:lpstr>
      <vt:lpstr>AN</vt:lpstr>
      <vt:lpstr>AN!Področje_tiskanja</vt:lpstr>
      <vt:lpstr>AN!Tiskanje_naslovov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2018-04-16T12:54:11Z</cp:lastPrinted>
  <dcterms:created xsi:type="dcterms:W3CDTF">2017-02-15T08:56:09Z</dcterms:created>
  <dcterms:modified xsi:type="dcterms:W3CDTF">2023-04-24T08:51:57Z</dcterms:modified>
</cp:coreProperties>
</file>