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24226"/>
  <mc:AlternateContent xmlns:mc="http://schemas.openxmlformats.org/markup-compatibility/2006">
    <mc:Choice Requires="x15">
      <x15ac:absPath xmlns:x15ac="http://schemas.microsoft.com/office/spreadsheetml/2010/11/ac" url="C:\Users\gli\Documents\2021\reiter\oranžarija\"/>
    </mc:Choice>
  </mc:AlternateContent>
  <xr:revisionPtr revIDLastSave="0" documentId="8_{D8B08368-71EE-4031-89B9-7CEDAD2C9BC6}" xr6:coauthVersionLast="47" xr6:coauthVersionMax="47" xr10:uidLastSave="{00000000-0000-0000-0000-000000000000}"/>
  <bookViews>
    <workbookView xWindow="3396" yWindow="708" windowWidth="17280" windowHeight="9072" xr2:uid="{00000000-000D-0000-FFFF-FFFF00000000}"/>
  </bookViews>
  <sheets>
    <sheet name="prva stran" sheetId="25" r:id="rId1"/>
    <sheet name="Rekapitulacija" sheetId="6" r:id="rId2"/>
    <sheet name="Splošna določila" sheetId="5" r:id="rId3"/>
    <sheet name="Pripravljalna dela" sheetId="7" r:id="rId4"/>
    <sheet name="rušitvena  dela in prestavitve " sheetId="8" r:id="rId5"/>
    <sheet name="zemeljska dela" sheetId="9" r:id="rId6"/>
    <sheet name="betonska in AB dela" sheetId="10" r:id="rId7"/>
    <sheet name="tesarska dela" sheetId="11" r:id="rId8"/>
    <sheet name="železokrivska dela" sheetId="12" r:id="rId9"/>
    <sheet name="zidarska dela" sheetId="13" r:id="rId10"/>
    <sheet name="fekalna kanalizacija" sheetId="14" r:id="rId11"/>
    <sheet name="zem in gr.dela za ostale in. vo" sheetId="15" r:id="rId12"/>
    <sheet name="meteorna kanalizacija" sheetId="21" r:id="rId13"/>
    <sheet name="RAZNA DELA" sheetId="24" r:id="rId14"/>
    <sheet name="KKD" sheetId="28" r:id="rId15"/>
    <sheet name="KLJUČAVNIČARSKA DELA" sheetId="29" r:id="rId16"/>
    <sheet name="STAVBO POHIŠTVO" sheetId="30" r:id="rId17"/>
    <sheet name="SUHOMONTAŽNA DELA" sheetId="31" r:id="rId18"/>
    <sheet name="KERAMIČARSKA DELA" sheetId="33" r:id="rId19"/>
    <sheet name="SLIKOPLESKARSKA DELA" sheetId="34" r:id="rId20"/>
    <sheet name="FASADA" sheetId="35" r:id="rId21"/>
    <sheet name="RESTAVRATORSKI POPIS" sheetId="36" r:id="rId22"/>
    <sheet name="SID" sheetId="43" r:id="rId23"/>
    <sheet name="SID_OP" sheetId="44" r:id="rId24"/>
    <sheet name="SID_OGREVANJE" sheetId="45" r:id="rId25"/>
    <sheet name="PREZRAČEVANJE" sheetId="46" r:id="rId26"/>
    <sheet name="SID_VODA" sheetId="47" r:id="rId27"/>
    <sheet name="REKAPITULACIJA (2)" sheetId="50" r:id="rId28"/>
    <sheet name="Elektroinstalacije" sheetId="51" r:id="rId29"/>
  </sheets>
  <definedNames>
    <definedName name="CENA" localSheetId="24">#REF!</definedName>
    <definedName name="CENA">#REF!</definedName>
    <definedName name="KOLIC" localSheetId="24">#REF!</definedName>
    <definedName name="KOLIC">#REF!</definedName>
    <definedName name="_xlnm.Print_Area" localSheetId="25">PREZRAČEVANJE!$A$1:$F$60</definedName>
    <definedName name="_xlnm.Print_Area" localSheetId="21">'RESTAVRATORSKI POPIS'!$A$1:$F$69</definedName>
    <definedName name="_xlnm.Print_Area" localSheetId="24">SID_OGREVANJE!$A$1:$F$176</definedName>
    <definedName name="_xlnm.Print_Area" localSheetId="23">SID_OP!$A$1:$C$31</definedName>
    <definedName name="_xlnm.Print_Area" localSheetId="26">SID_VODA!$A$1:$F$156</definedName>
    <definedName name="_xlnm.Print_Area" localSheetId="16">'STAVBO POHIŠTVO'!$A$1:$G$42</definedName>
    <definedName name="_xlnm.Print_Titles" localSheetId="25">PREZRAČEVANJE!$1:$3</definedName>
    <definedName name="_xlnm.Print_Titles" localSheetId="24">SID_OGREVANJE!$1:$2</definedName>
    <definedName name="_xlnm.Print_Titles" localSheetId="23">SID_OP!#REF!</definedName>
    <definedName name="_xlnm.Print_Titles" localSheetId="26">SID_VODA!$1:$3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35" l="1"/>
  <c r="E10" i="21"/>
  <c r="E12" i="14"/>
  <c r="I23" i="51" l="1"/>
  <c r="I24" i="51"/>
  <c r="I25" i="51"/>
  <c r="I26" i="51"/>
  <c r="I27" i="51"/>
  <c r="I28" i="51"/>
  <c r="I29" i="51"/>
  <c r="I30" i="51"/>
  <c r="I31" i="51"/>
  <c r="I32" i="51"/>
  <c r="I33" i="51"/>
  <c r="I34" i="51"/>
  <c r="I37" i="51"/>
  <c r="I38" i="51"/>
  <c r="I39" i="51"/>
  <c r="I40" i="51"/>
  <c r="I41" i="51"/>
  <c r="I42" i="51"/>
  <c r="I43" i="51"/>
  <c r="I44" i="51"/>
  <c r="I47" i="51"/>
  <c r="I48" i="51"/>
  <c r="I49" i="51"/>
  <c r="B50" i="51"/>
  <c r="B55" i="51" s="1"/>
  <c r="B56" i="51" s="1"/>
  <c r="B57" i="51" s="1"/>
  <c r="B58" i="51" s="1"/>
  <c r="B59" i="51" s="1"/>
  <c r="B60" i="51" s="1"/>
  <c r="B61" i="51" s="1"/>
  <c r="B62" i="51" s="1"/>
  <c r="B63" i="51" s="1"/>
  <c r="B64" i="51" s="1"/>
  <c r="B65" i="51" s="1"/>
  <c r="B66" i="51" s="1"/>
  <c r="B67" i="51" s="1"/>
  <c r="B68" i="51" s="1"/>
  <c r="B69" i="51" s="1"/>
  <c r="I51" i="51"/>
  <c r="I52" i="51"/>
  <c r="I53" i="51"/>
  <c r="I54" i="51"/>
  <c r="I55" i="51"/>
  <c r="I56" i="51"/>
  <c r="I57" i="51"/>
  <c r="I58" i="51"/>
  <c r="I59" i="51"/>
  <c r="I60" i="51"/>
  <c r="I61" i="51"/>
  <c r="I62" i="51"/>
  <c r="I63" i="51"/>
  <c r="I64" i="51"/>
  <c r="I65" i="51"/>
  <c r="I66" i="51"/>
  <c r="I67" i="51"/>
  <c r="I68" i="51"/>
  <c r="I69" i="51"/>
  <c r="I78" i="51"/>
  <c r="I99" i="51"/>
  <c r="I114" i="51" s="1"/>
  <c r="I6" i="51" s="1"/>
  <c r="E15" i="50" s="1"/>
  <c r="I122" i="51"/>
  <c r="I133" i="51"/>
  <c r="I134" i="51"/>
  <c r="I136" i="51"/>
  <c r="I137" i="51"/>
  <c r="I138" i="51"/>
  <c r="I139" i="51"/>
  <c r="I140" i="51"/>
  <c r="I141" i="51"/>
  <c r="I142" i="51"/>
  <c r="I143" i="51"/>
  <c r="I144" i="51"/>
  <c r="I145" i="51"/>
  <c r="I156" i="51"/>
  <c r="I158" i="51"/>
  <c r="I160" i="51"/>
  <c r="I162" i="51"/>
  <c r="I164" i="51"/>
  <c r="I166" i="51"/>
  <c r="I168" i="51"/>
  <c r="I170" i="51"/>
  <c r="I179" i="51"/>
  <c r="I199" i="51"/>
  <c r="B200" i="51"/>
  <c r="I200" i="51"/>
  <c r="B201" i="51"/>
  <c r="B202" i="51" s="1"/>
  <c r="B203" i="51" s="1"/>
  <c r="B204" i="51" s="1"/>
  <c r="B205" i="51" s="1"/>
  <c r="B206" i="51" s="1"/>
  <c r="I201" i="51"/>
  <c r="I202" i="51"/>
  <c r="I203" i="51"/>
  <c r="I204" i="51"/>
  <c r="I205" i="51"/>
  <c r="I206" i="51"/>
  <c r="I217" i="51"/>
  <c r="I218" i="51"/>
  <c r="I220" i="51"/>
  <c r="I221" i="51"/>
  <c r="I222" i="51"/>
  <c r="I223" i="51"/>
  <c r="I224" i="51"/>
  <c r="I226" i="51"/>
  <c r="I227" i="51"/>
  <c r="I228" i="51"/>
  <c r="I229" i="51"/>
  <c r="I230" i="51"/>
  <c r="I231" i="51"/>
  <c r="I233" i="51"/>
  <c r="I234" i="51"/>
  <c r="I235" i="51"/>
  <c r="I236" i="51"/>
  <c r="I237" i="51"/>
  <c r="I238" i="51"/>
  <c r="I239" i="51"/>
  <c r="I247" i="51"/>
  <c r="I248" i="51"/>
  <c r="I249" i="51"/>
  <c r="I250" i="51"/>
  <c r="I251" i="51"/>
  <c r="I252" i="51"/>
  <c r="I253" i="51"/>
  <c r="I254" i="51"/>
  <c r="I255" i="51"/>
  <c r="I256" i="51"/>
  <c r="I257" i="51"/>
  <c r="I258" i="51"/>
  <c r="I259" i="51"/>
  <c r="I260" i="51"/>
  <c r="G31" i="13"/>
  <c r="E30" i="13"/>
  <c r="G30" i="13" s="1"/>
  <c r="E33" i="13"/>
  <c r="G33" i="13" s="1"/>
  <c r="E32" i="13"/>
  <c r="G32" i="13" s="1"/>
  <c r="A11" i="47"/>
  <c r="A15" i="47" s="1"/>
  <c r="F13" i="47"/>
  <c r="F16" i="47"/>
  <c r="F18" i="47"/>
  <c r="F22" i="47"/>
  <c r="F23" i="47"/>
  <c r="F27" i="47"/>
  <c r="F28" i="47"/>
  <c r="F35" i="47"/>
  <c r="F36" i="47"/>
  <c r="F37" i="47"/>
  <c r="F38" i="47"/>
  <c r="F41" i="47"/>
  <c r="F42" i="47"/>
  <c r="F47" i="47"/>
  <c r="F52" i="47"/>
  <c r="F57" i="47"/>
  <c r="F61" i="47"/>
  <c r="F64" i="47"/>
  <c r="F69" i="47"/>
  <c r="F72" i="47"/>
  <c r="F85" i="47"/>
  <c r="F90" i="47"/>
  <c r="F95" i="47"/>
  <c r="F102" i="47"/>
  <c r="F110" i="47"/>
  <c r="F111" i="47"/>
  <c r="F115" i="47"/>
  <c r="F117" i="47"/>
  <c r="F119" i="47"/>
  <c r="F122" i="47"/>
  <c r="F125" i="47"/>
  <c r="F133" i="47"/>
  <c r="F136" i="47" s="1"/>
  <c r="F141" i="47"/>
  <c r="F145" i="47"/>
  <c r="F147" i="47"/>
  <c r="F149" i="47"/>
  <c r="F151" i="47"/>
  <c r="A8" i="46"/>
  <c r="F9" i="46"/>
  <c r="A11" i="46"/>
  <c r="F20" i="46"/>
  <c r="F26" i="46"/>
  <c r="F32" i="46"/>
  <c r="F37" i="46"/>
  <c r="F42" i="46"/>
  <c r="F49" i="46"/>
  <c r="F51" i="46"/>
  <c r="F53" i="46"/>
  <c r="F55" i="46"/>
  <c r="A8" i="45"/>
  <c r="F9" i="45"/>
  <c r="F10" i="45"/>
  <c r="F11" i="45"/>
  <c r="F12" i="45"/>
  <c r="F15" i="45"/>
  <c r="F16" i="45"/>
  <c r="F17" i="45"/>
  <c r="F18" i="45"/>
  <c r="F21" i="45"/>
  <c r="F33" i="45"/>
  <c r="F37" i="45"/>
  <c r="F42" i="45"/>
  <c r="F52" i="45"/>
  <c r="F53" i="45"/>
  <c r="F57" i="45"/>
  <c r="F60" i="45"/>
  <c r="F61" i="45"/>
  <c r="F64" i="45"/>
  <c r="F66" i="45"/>
  <c r="F69" i="45"/>
  <c r="F70" i="45"/>
  <c r="F74" i="45"/>
  <c r="F80" i="45"/>
  <c r="F89" i="45"/>
  <c r="F101" i="45"/>
  <c r="F107" i="45"/>
  <c r="F116" i="45"/>
  <c r="F124" i="45"/>
  <c r="F130" i="45"/>
  <c r="F135" i="45"/>
  <c r="F138" i="45"/>
  <c r="F141" i="45"/>
  <c r="F145" i="45"/>
  <c r="F149" i="45"/>
  <c r="F158" i="45"/>
  <c r="F162" i="45"/>
  <c r="F164" i="45"/>
  <c r="F170" i="45"/>
  <c r="F172" i="45"/>
  <c r="I172" i="51" l="1"/>
  <c r="I8" i="51" s="1"/>
  <c r="E17" i="50" s="1"/>
  <c r="I240" i="51"/>
  <c r="I10" i="51" s="1"/>
  <c r="E19" i="50" s="1"/>
  <c r="F127" i="47"/>
  <c r="I146" i="51"/>
  <c r="I7" i="51" s="1"/>
  <c r="E16" i="50" s="1"/>
  <c r="I208" i="51"/>
  <c r="I9" i="51" s="1"/>
  <c r="E18" i="50" s="1"/>
  <c r="F151" i="45"/>
  <c r="F166" i="45" s="1"/>
  <c r="F23" i="45"/>
  <c r="F30" i="47"/>
  <c r="F44" i="46"/>
  <c r="I262" i="51"/>
  <c r="I11" i="51" s="1"/>
  <c r="E20" i="50" s="1"/>
  <c r="I71" i="51"/>
  <c r="I5" i="51" s="1"/>
  <c r="F91" i="45"/>
  <c r="F58" i="46"/>
  <c r="E14" i="50"/>
  <c r="F104" i="47"/>
  <c r="F74" i="47"/>
  <c r="A18" i="47"/>
  <c r="A22" i="46"/>
  <c r="A28" i="46" s="1"/>
  <c r="A14" i="45"/>
  <c r="F168" i="45" l="1"/>
  <c r="F174" i="45" s="1"/>
  <c r="F176" i="45" s="1"/>
  <c r="E13" i="43" s="1"/>
  <c r="I14" i="51"/>
  <c r="F143" i="47"/>
  <c r="F153" i="47" s="1"/>
  <c r="F156" i="47" s="1"/>
  <c r="E17" i="43" s="1"/>
  <c r="E22" i="50"/>
  <c r="E23" i="50" s="1"/>
  <c r="F60" i="46"/>
  <c r="E15" i="43" s="1"/>
  <c r="A20" i="47"/>
  <c r="A34" i="46"/>
  <c r="A20" i="45"/>
  <c r="A35" i="45" s="1"/>
  <c r="A28" i="45"/>
  <c r="E24" i="50" l="1"/>
  <c r="G36" i="6" s="1"/>
  <c r="E20" i="43"/>
  <c r="G34" i="6" s="1"/>
  <c r="A49" i="46"/>
  <c r="A39" i="46"/>
  <c r="A25" i="47"/>
  <c r="A34" i="47" s="1"/>
  <c r="A40" i="47" s="1"/>
  <c r="A51" i="46"/>
  <c r="A53" i="46" s="1"/>
  <c r="A55" i="46" s="1"/>
  <c r="A39" i="45"/>
  <c r="A44" i="45" s="1"/>
  <c r="E25" i="50" l="1"/>
  <c r="A44" i="47"/>
  <c r="A49" i="47" s="1"/>
  <c r="A55" i="45"/>
  <c r="A59" i="45" s="1"/>
  <c r="A60" i="47" l="1"/>
  <c r="A54" i="47"/>
  <c r="A63" i="45"/>
  <c r="A66" i="45" s="1"/>
  <c r="A68" i="45" s="1"/>
  <c r="A72" i="45" s="1"/>
  <c r="A63" i="47" l="1"/>
  <c r="A82" i="45"/>
  <c r="A96" i="45" s="1"/>
  <c r="A103" i="45" s="1"/>
  <c r="A109" i="45" s="1"/>
  <c r="A118" i="45" s="1"/>
  <c r="A126" i="45" s="1"/>
  <c r="A132" i="45" s="1"/>
  <c r="A137" i="45" s="1"/>
  <c r="A140" i="45" s="1"/>
  <c r="A143" i="45" s="1"/>
  <c r="A147" i="45" s="1"/>
  <c r="A156" i="45" s="1"/>
  <c r="A160" i="45" s="1"/>
  <c r="A164" i="45" s="1"/>
  <c r="A166" i="45" s="1"/>
  <c r="A168" i="45" s="1"/>
  <c r="A170" i="45" s="1"/>
  <c r="A172" i="45" s="1"/>
  <c r="A76" i="45"/>
  <c r="A66" i="47" l="1"/>
  <c r="A71" i="47" s="1"/>
  <c r="A79" i="47" s="1"/>
  <c r="A87" i="47" s="1"/>
  <c r="A92" i="47" s="1"/>
  <c r="G10" i="24"/>
  <c r="G7" i="24"/>
  <c r="G21" i="30"/>
  <c r="G28" i="13"/>
  <c r="G19" i="11"/>
  <c r="A97" i="47" l="1"/>
  <c r="A109" i="47" s="1"/>
  <c r="A113" i="47" s="1"/>
  <c r="A117" i="47" s="1"/>
  <c r="A119" i="47" s="1"/>
  <c r="A121" i="47" s="1"/>
  <c r="A124" i="47" s="1"/>
  <c r="A132" i="47" s="1"/>
  <c r="A141" i="47" s="1"/>
  <c r="A143" i="47" s="1"/>
  <c r="A145" i="47" s="1"/>
  <c r="A147" i="47" s="1"/>
  <c r="A149" i="47" s="1"/>
  <c r="A151" i="47" s="1"/>
  <c r="F5" i="36"/>
  <c r="F12" i="36"/>
  <c r="F13" i="36"/>
  <c r="F14" i="36"/>
  <c r="F15" i="36"/>
  <c r="F16" i="36"/>
  <c r="F19" i="36"/>
  <c r="F20" i="36"/>
  <c r="F21" i="36"/>
  <c r="F22" i="36"/>
  <c r="F23" i="36"/>
  <c r="F26" i="36"/>
  <c r="F27" i="36"/>
  <c r="F28" i="36"/>
  <c r="F31" i="36"/>
  <c r="F32" i="36"/>
  <c r="F34" i="36"/>
  <c r="F38" i="36"/>
  <c r="F39" i="36"/>
  <c r="F42" i="36"/>
  <c r="F43" i="36"/>
  <c r="F44" i="36"/>
  <c r="F45" i="36"/>
  <c r="F46" i="36"/>
  <c r="F47" i="36"/>
  <c r="F50" i="36"/>
  <c r="F51" i="36"/>
  <c r="F52" i="36"/>
  <c r="F53" i="36"/>
  <c r="F54" i="36"/>
  <c r="F55" i="36"/>
  <c r="F58" i="36"/>
  <c r="F59" i="36"/>
  <c r="F60" i="36"/>
  <c r="F61" i="36"/>
  <c r="F63" i="36" l="1"/>
  <c r="F25" i="25" s="1"/>
  <c r="E10" i="35"/>
  <c r="G18" i="31"/>
  <c r="E9" i="31"/>
  <c r="E8" i="34" s="1"/>
  <c r="E40" i="30"/>
  <c r="G40" i="30" s="1"/>
  <c r="G29" i="30"/>
  <c r="G39" i="28"/>
  <c r="G37" i="28"/>
  <c r="G35" i="28"/>
  <c r="G33" i="28"/>
  <c r="G31" i="28"/>
  <c r="E41" i="28"/>
  <c r="G41" i="28" s="1"/>
  <c r="E14" i="28"/>
  <c r="E16" i="28" s="1"/>
  <c r="E23" i="28" s="1"/>
  <c r="G9" i="31" l="1"/>
  <c r="G19" i="31" s="1"/>
  <c r="G48" i="6" s="1"/>
  <c r="G25" i="21"/>
  <c r="G12" i="24"/>
  <c r="G23" i="21"/>
  <c r="E17" i="13"/>
  <c r="G11" i="13"/>
  <c r="E13" i="10"/>
  <c r="G23" i="11"/>
  <c r="E20" i="11"/>
  <c r="E17" i="11"/>
  <c r="E15" i="11"/>
  <c r="E11" i="11"/>
  <c r="E9" i="11"/>
  <c r="E7" i="11"/>
  <c r="E11" i="10"/>
  <c r="E7" i="10"/>
  <c r="E21" i="9"/>
  <c r="E17" i="9"/>
  <c r="G11" i="9"/>
  <c r="E9" i="9"/>
  <c r="G20" i="11" l="1"/>
  <c r="B18" i="28" l="1"/>
  <c r="B20" i="28" s="1"/>
  <c r="B9" i="28"/>
  <c r="B11" i="28" s="1"/>
  <c r="B13" i="28" s="1"/>
  <c r="B15" i="28" s="1"/>
  <c r="B17" i="28" s="1"/>
  <c r="B19" i="28" s="1"/>
  <c r="B21" i="28" s="1"/>
  <c r="B24" i="28" l="1"/>
  <c r="B26" i="28" s="1"/>
  <c r="B28" i="28" s="1"/>
  <c r="B30" i="28" s="1"/>
  <c r="B12" i="33" l="1"/>
  <c r="B9" i="15"/>
  <c r="B11" i="15" s="1"/>
  <c r="B26" i="14"/>
  <c r="B28" i="14" s="1"/>
  <c r="B30" i="14" s="1"/>
  <c r="B32" i="14" s="1"/>
  <c r="B9" i="14"/>
  <c r="B11" i="14" s="1"/>
  <c r="B13" i="14" s="1"/>
  <c r="B15" i="14" s="1"/>
  <c r="B17" i="14" s="1"/>
  <c r="B19" i="14" s="1"/>
  <c r="B23" i="14" s="1"/>
  <c r="B8" i="11"/>
  <c r="B10" i="11" s="1"/>
  <c r="B12" i="11" s="1"/>
  <c r="B14" i="11" s="1"/>
  <c r="B16" i="11" s="1"/>
  <c r="B8" i="10"/>
  <c r="B10" i="10" s="1"/>
  <c r="B12" i="10" s="1"/>
  <c r="B14" i="10" s="1"/>
  <c r="B8" i="9"/>
  <c r="B10" i="9" s="1"/>
  <c r="B12" i="9" s="1"/>
  <c r="B14" i="9" s="1"/>
  <c r="B16" i="9" s="1"/>
  <c r="B18" i="9" s="1"/>
  <c r="B20" i="9" s="1"/>
  <c r="B8" i="7"/>
  <c r="B10" i="7" s="1"/>
  <c r="B12" i="7" s="1"/>
  <c r="B14" i="7" s="1"/>
  <c r="B16" i="7" s="1"/>
  <c r="B23" i="7" s="1"/>
  <c r="B24" i="7" s="1"/>
  <c r="B25" i="14" l="1"/>
  <c r="B27" i="14" s="1"/>
  <c r="B29" i="14" s="1"/>
  <c r="B31" i="14" s="1"/>
  <c r="B33" i="14"/>
  <c r="B35" i="14" l="1"/>
  <c r="G12" i="28" l="1"/>
  <c r="G10" i="28"/>
  <c r="G24" i="7" l="1"/>
  <c r="G11" i="30" l="1"/>
  <c r="G11" i="29"/>
  <c r="G12" i="35" l="1"/>
  <c r="G29" i="28" l="1"/>
  <c r="G27" i="28"/>
  <c r="G25" i="28"/>
  <c r="G23" i="28"/>
  <c r="G17" i="13" l="1"/>
  <c r="G15" i="13"/>
  <c r="G13" i="13"/>
  <c r="G9" i="13"/>
  <c r="G15" i="10"/>
  <c r="J7" i="12" l="1"/>
  <c r="G17" i="11"/>
  <c r="G15" i="11"/>
  <c r="G21" i="9"/>
  <c r="G13" i="10"/>
  <c r="G10" i="35" l="1"/>
  <c r="G8" i="35"/>
  <c r="G10" i="34"/>
  <c r="G8" i="34"/>
  <c r="G13" i="33"/>
  <c r="G18" i="30"/>
  <c r="G17" i="30"/>
  <c r="G9" i="30"/>
  <c r="G9" i="29"/>
  <c r="G16" i="28"/>
  <c r="G14" i="28"/>
  <c r="G8" i="28"/>
  <c r="G43" i="28" s="1"/>
  <c r="G42" i="6" s="1"/>
  <c r="G26" i="13"/>
  <c r="G24" i="13"/>
  <c r="G42" i="30" l="1"/>
  <c r="G46" i="6" s="1"/>
  <c r="G12" i="29"/>
  <c r="G44" i="6" s="1"/>
  <c r="G15" i="33"/>
  <c r="G52" i="6" s="1"/>
  <c r="G17" i="35"/>
  <c r="G56" i="6" s="1"/>
  <c r="G11" i="34"/>
  <c r="G54" i="6" s="1"/>
  <c r="G59" i="6" l="1"/>
  <c r="F23" i="25" s="1"/>
  <c r="G38" i="6"/>
  <c r="G13" i="11" l="1"/>
  <c r="G34" i="14" l="1"/>
  <c r="G12" i="15" l="1"/>
  <c r="G9" i="24" l="1"/>
  <c r="G6" i="24"/>
  <c r="G13" i="24" l="1"/>
  <c r="G31" i="6" s="1"/>
  <c r="G11" i="10" l="1"/>
  <c r="G11" i="11"/>
  <c r="G10" i="15" l="1"/>
  <c r="G8" i="15"/>
  <c r="G36" i="14"/>
  <c r="G24" i="14"/>
  <c r="G22" i="14"/>
  <c r="G20" i="14"/>
  <c r="G18" i="14"/>
  <c r="G16" i="14"/>
  <c r="G14" i="14"/>
  <c r="G12" i="14"/>
  <c r="G10" i="14"/>
  <c r="G8" i="14"/>
  <c r="G7" i="13"/>
  <c r="G36" i="13" s="1"/>
  <c r="G8" i="12"/>
  <c r="G7" i="12"/>
  <c r="G9" i="11"/>
  <c r="G7" i="11"/>
  <c r="G24" i="11" s="1"/>
  <c r="G19" i="6" s="1"/>
  <c r="G9" i="10"/>
  <c r="G7" i="10"/>
  <c r="G19" i="9"/>
  <c r="G17" i="9"/>
  <c r="G15" i="9"/>
  <c r="G13" i="9"/>
  <c r="G9" i="9"/>
  <c r="G7" i="9"/>
  <c r="G21" i="21"/>
  <c r="G19" i="21"/>
  <c r="G16" i="21"/>
  <c r="G13" i="21"/>
  <c r="G10" i="21"/>
  <c r="G7" i="21"/>
  <c r="G26" i="21" l="1"/>
  <c r="G29" i="6" s="1"/>
  <c r="G16" i="10"/>
  <c r="G17" i="6" s="1"/>
  <c r="G22" i="9"/>
  <c r="G15" i="6" s="1"/>
  <c r="G14" i="15"/>
  <c r="G27" i="6" s="1"/>
  <c r="G37" i="14"/>
  <c r="G25" i="6" s="1"/>
  <c r="G10" i="12"/>
  <c r="G21" i="6" s="1"/>
  <c r="G11" i="8" l="1"/>
  <c r="G21" i="8" l="1"/>
  <c r="G13" i="6" s="1"/>
  <c r="G18" i="7"/>
  <c r="G23" i="7"/>
  <c r="G21" i="7"/>
  <c r="G20" i="7"/>
  <c r="G19" i="7"/>
  <c r="G17" i="7"/>
  <c r="G15" i="7"/>
  <c r="G13" i="7"/>
  <c r="G11" i="7"/>
  <c r="G9" i="7"/>
  <c r="G7" i="7"/>
  <c r="G27" i="7" l="1"/>
  <c r="G11" i="6" s="1"/>
  <c r="F21" i="25"/>
  <c r="G23" i="6"/>
  <c r="G32" i="6" l="1"/>
  <c r="G61" i="6" s="1"/>
  <c r="F19" i="25" l="1"/>
  <c r="F27" i="25" s="1"/>
  <c r="F29" i="25" l="1"/>
  <c r="F30" i="25" s="1"/>
</calcChain>
</file>

<file path=xl/sharedStrings.xml><?xml version="1.0" encoding="utf-8"?>
<sst xmlns="http://schemas.openxmlformats.org/spreadsheetml/2006/main" count="2106" uniqueCount="1338">
  <si>
    <t>post.</t>
  </si>
  <si>
    <t>opis del</t>
  </si>
  <si>
    <t>em</t>
  </si>
  <si>
    <t>količina</t>
  </si>
  <si>
    <t>cena za enoto</t>
  </si>
  <si>
    <t>skupna vrednost</t>
  </si>
  <si>
    <t>SKUPAJ</t>
  </si>
  <si>
    <t>m</t>
  </si>
  <si>
    <t>kos</t>
  </si>
  <si>
    <t>Postavitev WC - ja za potrebe gradbišča, 
ter odstranitev po končani gradnji.</t>
  </si>
  <si>
    <t>kpl</t>
  </si>
  <si>
    <t xml:space="preserve"> - elektrika</t>
  </si>
  <si>
    <t xml:space="preserve"> - vodovod</t>
  </si>
  <si>
    <t xml:space="preserve"> - kanalizacija</t>
  </si>
  <si>
    <t xml:space="preserve"> - ostali komunalni vodi</t>
  </si>
  <si>
    <t>m3</t>
  </si>
  <si>
    <t>m2</t>
  </si>
  <si>
    <t>II.</t>
  </si>
  <si>
    <t>III.</t>
  </si>
  <si>
    <t>kg</t>
  </si>
  <si>
    <t>IV.</t>
  </si>
  <si>
    <t>V.</t>
  </si>
  <si>
    <t>Izdelava, postavitev in odstranitev 
gradbenih prečnih profilov za določitev višin, izdelanih iz rezanega lesa.</t>
  </si>
  <si>
    <t>Planiranje in mehansko utrjevanje dna
kanalizacijskih jarkov.</t>
  </si>
  <si>
    <t>Zasip preostalega dela kanalizacijskega jarka z izkopanim materialom, vključno z komprimiranjem materiala v slojih po
30 cm.</t>
  </si>
  <si>
    <t>VI.</t>
  </si>
  <si>
    <t>Dobava in vgrajevanje finega peska 
0 - 4 mm, v kanalizacijski jarek, obsip kanalizacijskih cevi 30 cm nad temenom, vsa pomožna dela in transport peska ob trasi kanalizacije.</t>
  </si>
  <si>
    <t>Izdelava betonske posteljice na dnu kanalizacijskega jarka, v predpisanem padcu, z betonom C 12/15, D = max 
16 mm, v debelini 10 cm, vsa pomožna dela, dobava in transport betona.</t>
  </si>
  <si>
    <t>Nakladanje viška izkopanega materiala
in odvoz na deponijo gradbišča, na razdaljo do 50 m.</t>
  </si>
  <si>
    <t>Pregled in čiščenje kanalizacije po končani izvedbi.</t>
  </si>
  <si>
    <t xml:space="preserve"> - rebrasta armatura nad fi 12 mm</t>
  </si>
  <si>
    <t xml:space="preserve"> - rebrasta armatura do fi 12 mm</t>
  </si>
  <si>
    <t>kom</t>
  </si>
  <si>
    <t>REKAPITULACIJA</t>
  </si>
  <si>
    <t>BETONSKA DELA</t>
  </si>
  <si>
    <t>Splošni opis</t>
  </si>
  <si>
    <t>Dela je potrebno izvejati po določilih veljevnih tehničnih predpisov in normativov in skladno z obveznimi standardi SIST-i;</t>
  </si>
  <si>
    <t>SIST EN 13670</t>
  </si>
  <si>
    <t>SIST EN 206</t>
  </si>
  <si>
    <t>SIST EN 10080</t>
  </si>
  <si>
    <t>Vgrajeni material mora po kvaliteti ustrezati določilom veljavnih tehničnih predpisov.</t>
  </si>
  <si>
    <t>Standardi za betonska dela vsebujejo poleg izdelave v po postavkah popisa  tudi;</t>
  </si>
  <si>
    <t>*  dela in ukrepe po določilih veljavnih predpisov varstva pri delu</t>
  </si>
  <si>
    <t>*  čiščenje in vlaženje opažev neposredno pred pričetkom betoniranja</t>
  </si>
  <si>
    <t>*  manjša popravila opažev med betoniranjem</t>
  </si>
  <si>
    <t xml:space="preserve">*  vmetavanje betona v opaže ter premeščenje lijaka ali transportne cevi med betoniranjem </t>
  </si>
  <si>
    <t>*  zgoščevanje betona</t>
  </si>
  <si>
    <t>*  nega betona; močenje, zaščita pred mrazom, soncem, vetrom, tresljaji itd.</t>
  </si>
  <si>
    <t>*  čiščenje armature od umazanije, rje, ki se lušči, maščobe, postavljanje podložk in začasno vezanje k opažu</t>
  </si>
  <si>
    <t>*  za vidne konstrukcije je potrebno vgrajevati eanako kvaliteto mešanice betona in enako kvaliteto cementa istega proizvajalca</t>
  </si>
  <si>
    <t>*  kontrolirati, da so vsa sidra, škatle, vložki, doze, cevi in podobnona predvidenih mestih</t>
  </si>
  <si>
    <t>V ceni za enoto mora biti upoštevao poleg del opisa v postavkah, ter ukrepov iz prejšnjega odstavka tudi:</t>
  </si>
  <si>
    <t>*  dobava vsega potrebnega materiala z vsemi transporti in manipulativnimi stroški ter ustreznim skaldiščenjem in transporti do mesta vgradnje</t>
  </si>
  <si>
    <t>*  čiščenje opažev po montaži armature</t>
  </si>
  <si>
    <t>*  čiščenje gradbišča, objekta in konstrukcijskih elemntov zaradi betoniranja</t>
  </si>
  <si>
    <t>*  varovalne odre in odri za delo na višini kot zaščita pred padcem</t>
  </si>
  <si>
    <t>Za obliko in mesto ev. delovne rege ali prekinitve betoniranja se je potrebno predhodno dogovoriti s projektantom statike.</t>
  </si>
  <si>
    <t>Betonska armatura mora biti obdelana v skladu z veljavninimi predpisi v kvaliteti predpisani v statičnem računu in izdelana točno po armaturnih načrtih. Pritrjena mora biti tako, da ostane med betoniranjem v zahtevanem položaju.</t>
  </si>
  <si>
    <t>Za izvajalca del so merodajne marke betonov navedene v postavkah oziroma v statičnem računu in armaturnih načrtih. V primeru neskladnosti velja tolmačenje projektanta statike.</t>
  </si>
  <si>
    <t>Za dopustna odstopanja glede pravilnosti in dimenzij gr. elementv veljajo določila DIN 18 202</t>
  </si>
  <si>
    <t>TESARSKA DELA</t>
  </si>
  <si>
    <t>Splošno:</t>
  </si>
  <si>
    <t>Vsa opažarska dela je potrebno izvajati v skladu z določili začasnih in tehničnih predpisov z obveznimi SIST-i.</t>
  </si>
  <si>
    <t>Opažni material mora po kvaliteti ustrezati določilom veljavnih tehničnih predpisov.</t>
  </si>
  <si>
    <t>Opaži morajo biti izdelani po projektirani obliki in dimanzijah oz. kotah betonskih konstrukcijz vsemi potrebnimi podporami, oporami, horizontalno in vertikalno povezavo, tako, da so stabilni in sposobni za prevzem obtežbe betona in tehnologije dela. Notranje površine opažev morajo biti ravne. Opaži morajo biti izdelani tako, da se razopaženje opravi lahko, brez pretresov in poškodovanja betonske konstrukcije.</t>
  </si>
  <si>
    <t>Standardi za tesarska dela vsebujejo, poleg izdelave same, ki je opisana v posamezni postavki, še vsa potrebna pomožna dela in ukrepe:</t>
  </si>
  <si>
    <t>*  izdelavo in demontažo opažev</t>
  </si>
  <si>
    <t>*  podpiranje, zavetrovanje in vezavo opažev</t>
  </si>
  <si>
    <t>*  ruvanje žičnikov, čiščenje opažev, sortiranje lesa in opažnih elementov</t>
  </si>
  <si>
    <t>*  vzdrževanje materiala in elemntov opažev</t>
  </si>
  <si>
    <t>*  vzdrževanje naprav in premičnih odrov in odrov, ki so potrebni za betoniranje</t>
  </si>
  <si>
    <t>*  dela in ukrepe varsva pri delu</t>
  </si>
  <si>
    <t>Opaž vidnih konstrukcij je potrebno razumeti tako, da so te neometane oz. neobložene pri katerih je predpisana poplnoma ravna površina in kjer je to navedeno, tudi vidna struktura lesa. Medsebojno veznje opažev se izvede z veznimi elementi skozi distančne cevke.</t>
  </si>
  <si>
    <t>V ceni za enoto je potrebno upoštevati tudi:</t>
  </si>
  <si>
    <t>*  dobavo lesa in opažnih elementov, vsega pritrdilnega in  pomožnega materiala, vse transporte in manipulativne stroške</t>
  </si>
  <si>
    <t>*  najemnina, vzdrževanje, prenova opažev, nove opažne plošče za vidne betone, stroški odpisa opreme …</t>
  </si>
  <si>
    <t>*  stroške vseh potrebnih elementov, veznih sredstev, podpor, drobnega materiala, odrov za betoniranje, ograje na raobovih plošč, ….</t>
  </si>
  <si>
    <t>*  tesnila za preprečite iztekanje cementnega mleka med opažnimi ploščami in med opažem in bet. konstrukcijo, tesnenje juvidur cevi</t>
  </si>
  <si>
    <t>*  stike opažnih elementov potrdi projektant, izvajalec pripravi opažne načrte</t>
  </si>
  <si>
    <t>*  tehnološki načrt opaženja v potrditev (med drugimi preprečevanje razpok zaradi krčenja)</t>
  </si>
  <si>
    <t>*  čičenje po končanih delih z odvozom na stalno deponijo po končanih delih in fazno</t>
  </si>
  <si>
    <t>*  stroške žerjavov oz druge tehnologije za vertikalne in horiz. transporte</t>
  </si>
  <si>
    <t>*  v ceni za enoto je upoštevati tudi opaže vseh prebojev za vse vrste instalacij. Odprtine v opažu velikosti do 1m2 se ne obračunavajo posebej.</t>
  </si>
  <si>
    <t>*  vse varovalne odre za delo na višini kot zaščita pred padcem</t>
  </si>
  <si>
    <t>*  dodatne trikotne letvice na stikih različnih betonaž po detajlu odgovornega arhitekta</t>
  </si>
  <si>
    <t>*   istočasno z izdelavo opažev se vgrajujejo tudi razvodi in doze za instalacije</t>
  </si>
  <si>
    <t>ZIDARSKA DELA</t>
  </si>
  <si>
    <t>Sestavni del popisa del so tudi poglavja v projektu arhitekture, podrobnejša navodila in zahteve ter jih je potrebno upoštevati v ceni za enoto : *  tehnično poročilo  *  sestave tlakov, plošč in  sten *  detajli</t>
  </si>
  <si>
    <t>Vsa dela je potrebno izvjati po določilih veljavnih tehničnih predpisov in normativov in skladno z obveznimi SIST-i.</t>
  </si>
  <si>
    <t>IZOLACIJE</t>
  </si>
  <si>
    <t>Kvaliteta in vgrajeni materiali morajo ustrezati določilom veljavnih tehničnih predpisov in normativov.</t>
  </si>
  <si>
    <t xml:space="preserve">Trakovi morajo ustrezati zahtevam SIST EN 13707 in 13969. </t>
  </si>
  <si>
    <t>Stanadardi za izolacijska dela vsebujejo poleg izdelave, opisane v postavkah še:</t>
  </si>
  <si>
    <t>* vsa dela in ukrepe po določilih veljavnih predpisov varstva pri delu</t>
  </si>
  <si>
    <t>*  pripravo materiala s prenosom do mesta vgraditve</t>
  </si>
  <si>
    <t>*  izvedbo izolacije po opisu</t>
  </si>
  <si>
    <t>ZIDANJE</t>
  </si>
  <si>
    <t>Standardi za zidarska dela vsebujejo poleg izdelave opisane v postavkah tudi vsa pomožna dela in ukrepe:</t>
  </si>
  <si>
    <t>*  vsa potrebna merjenja z določenjem točk, smeri, višin in ravnin, nameščanje in zaščito oznak, vodil itd.</t>
  </si>
  <si>
    <t>*  zaščito pred mrazom, vročino, dežjem in fizičnih poškodb, posebno za vidne zidove</t>
  </si>
  <si>
    <t>*  zidarski odri</t>
  </si>
  <si>
    <t>* varovalni odri za delo na višini kot zaščita pred padcem</t>
  </si>
  <si>
    <t>*  čiščenje prostorov, izdelkov in delovnih priprav med in po končanem delu</t>
  </si>
  <si>
    <t>Vsa dela morajo biti izvršena tako, da je zagotovljena funkcionalnost, stabilnost, varnost, natančnost in življensa doba posameznih elementov.</t>
  </si>
  <si>
    <t>VZIDAVE</t>
  </si>
  <si>
    <t>Vse vzidave in zidarske obdelave morajo biti izvršene v skladu s projektom oz. po zahtevah v drugi dokumentaciji.</t>
  </si>
  <si>
    <t>Material za vgrajevanje in obdelavo mora po kvaliteti ustrezati določilom veljavnih tehničnih predpisov.</t>
  </si>
  <si>
    <t>Standardi za vzidave in zid. obdelave vsebujejo, poleg izdelave same, ki je opisana v posamezni postavki tudi:</t>
  </si>
  <si>
    <t>*  merjenje in označevanje pozicije vzidave</t>
  </si>
  <si>
    <t>*  dolblejneje oz. drug način priprave ležišča pred vgradnjo</t>
  </si>
  <si>
    <t>*  nameščanje, sidranje, opiranje in vezanje elementa za vzidavo</t>
  </si>
  <si>
    <t>Dobava elementa načeloma ni upoštevana pri vzidavi temveč v obrtniških oz. instalaterski delih. Upoštevana je samo, če je to navedeno v posamezni postavki</t>
  </si>
  <si>
    <t>OMETI</t>
  </si>
  <si>
    <t>Standardi za omete vsebujejo, poleg izdelave same, ki je opisana v posamezni postavki tudi:</t>
  </si>
  <si>
    <t>*  potrebno predhodno čiščenje reg, in podlog ter vlaženje podlage</t>
  </si>
  <si>
    <t>*  izdelava faž, zaključkov in špalet</t>
  </si>
  <si>
    <t>*  zaščito pred mrazom, vročino, dežjem in fizičnih poškodb</t>
  </si>
  <si>
    <t>*  krpanje poškodovanih podlog</t>
  </si>
  <si>
    <t>*  ščitenje že vgrajenih elementov in konstrukcij, ki se ne ometavajo</t>
  </si>
  <si>
    <t>SKUPNA DOLOČILA</t>
  </si>
  <si>
    <t>V ceni za enoto je potrebno, upoštevati polg del navedenih v postavkah in v že zgoraj opisanih del tudi:</t>
  </si>
  <si>
    <t>*  dobava vsega osnovnega in pomožnega materiala z vsemi transporti in manipulativnimi stroški</t>
  </si>
  <si>
    <t>*  priprava malt</t>
  </si>
  <si>
    <t>*  vsi notranji transporti materiala, polizdelkov in izdelkov</t>
  </si>
  <si>
    <t>OBRAČUN KOLIČINE</t>
  </si>
  <si>
    <t>Obračun se vrši v merskih enotah v postavkah, izmere količin se obračunavajo v skladu z veljavnimi normativi.</t>
  </si>
  <si>
    <t xml:space="preserve">UPOŠTEVATI </t>
  </si>
  <si>
    <t xml:space="preserve">Sestavni del popisa del so tudi poglavja v projektu arhitekture, podrobnejša navodila in zahteve je potrebno upoštevati v ceni za enoto : * Pojekt konstrukcije (statika) *  tehnično poročilo *  armaturni načrti konstrukcije tehnično poročilo  *  sestave tlakov,  *  detajli </t>
  </si>
  <si>
    <t>Lovilni in varovalni odri se ne obračunavajo posebej. Delovni odri morajo biti zgrajeni v skladu s predpisi o varnosti  pri delu na visokih odrih in pravilno sidrani na objekt</t>
  </si>
  <si>
    <t xml:space="preserve">Upoštevane so vse hidroizolacije temeljev, </t>
  </si>
  <si>
    <t>INVESTITOR:</t>
  </si>
  <si>
    <t xml:space="preserve">OBJEKT: </t>
  </si>
  <si>
    <t xml:space="preserve">FAZA: </t>
  </si>
  <si>
    <t>PRIPRAVLJALNA DELA</t>
  </si>
  <si>
    <t>m1</t>
  </si>
  <si>
    <t>Postavitev gradbiščne ograje, višine  2,0 m iz pločevinastih panelov, ali podobno,  z postavitvijo dvokrilnih vrat v gradbiščni ograji  dim 6*2m ter odstranitev ograje po končani gradnji.</t>
  </si>
  <si>
    <t>Postavitev gradbišnih kotejnerjev 
( pisarna, delovodja, priročno skladišče.. ),v skladu z načrtom organizacije gradbišča ter odstranitev istih po končani gradnji.</t>
  </si>
  <si>
    <t>- TK</t>
  </si>
  <si>
    <t xml:space="preserve">Zakoličba obstoječih komunalnih vodov s strani pooblaščenega distributerja. </t>
  </si>
  <si>
    <t>SKUPAJ PRIPRAVLJALNA DELA</t>
  </si>
  <si>
    <t>V ceni rušitvenih del upoštevati</t>
  </si>
  <si>
    <t>Za preprečitev prašenja v času  rušenja in s tem onesnaževanja okolja je potrebno ruševine cel čas rušenja in nakladanja na kamione polivati z vodo</t>
  </si>
  <si>
    <t>upoštevati vse prenose, iznose iz objekta ter nakladanje in odvoz na trajno deponijo s plačilom taks in vseh pristojbin</t>
  </si>
  <si>
    <t xml:space="preserve">kpl </t>
  </si>
  <si>
    <t>RUŠITVENA DELA</t>
  </si>
  <si>
    <t>SKUPAJ RUŠITVENA DELA</t>
  </si>
  <si>
    <t>ELEKTRIKA</t>
  </si>
  <si>
    <t xml:space="preserve">Izkop in zasutje jarka za kabel v terenu III. Kategorije, 90% strojno, 10% ročno, globine 1m/širine  0,3m, Zasip se vrši v plasteh po 20 - 30 cm in se komprimira z lahkimi komprimacijskimi sredstvi. Stopnja zbitosti materiala mora znašati 95% po Proctorjevem postopku. </t>
  </si>
  <si>
    <t xml:space="preserve">Dobava, ročna  izdelava in oblikovanje posteljice iz peska ali mivke v predpisani debelini vključno z ročnim nabijanjem.  Izvedba zaščite SN kabla s cevjo d= 160mm STIGMAFLEX, fiksirana, obbetonirana </t>
  </si>
  <si>
    <t>PRIRAVLJALNA DELA</t>
  </si>
  <si>
    <t>RUŠITVENA IN ODSTRANJEVALNA DELA</t>
  </si>
  <si>
    <t>ZEMELJSKA DELA</t>
  </si>
  <si>
    <t>BETONSKA IN AB DELA</t>
  </si>
  <si>
    <t>ŽELEZOKRIVSKA DELA</t>
  </si>
  <si>
    <t>FEKALNA KANALIZACIJA</t>
  </si>
  <si>
    <t>OSTALI KOMUNALNI IN INST.VODI</t>
  </si>
  <si>
    <t>Predvidena je samo izdelava talne kanalizacije - temeljnega zbirnega voda v objektu pod ploščo ter priključitev na zunanji revizijski jašek .</t>
  </si>
  <si>
    <t xml:space="preserve"> </t>
  </si>
  <si>
    <t>OPOMBA: VSI VGRAJENI ELEMENTI MORAJO IMETI CERTIFIKAT O SKLADNOSTI</t>
  </si>
  <si>
    <t>zasip jarkov z izkopanim materialom in utrjevanje v plasteh po 20 cm</t>
  </si>
  <si>
    <t>PVC SN 8 fi 200 mm</t>
  </si>
  <si>
    <t>meteorna kan.</t>
  </si>
  <si>
    <t>I</t>
  </si>
  <si>
    <t>II</t>
  </si>
  <si>
    <t>III</t>
  </si>
  <si>
    <t>IV</t>
  </si>
  <si>
    <t>V</t>
  </si>
  <si>
    <t>VI</t>
  </si>
  <si>
    <t>VII</t>
  </si>
  <si>
    <t>VIII</t>
  </si>
  <si>
    <t>IX</t>
  </si>
  <si>
    <t>GRADBENA DELA</t>
  </si>
  <si>
    <t>SKUPAJ GRADBENA DELA</t>
  </si>
  <si>
    <t>XIV</t>
  </si>
  <si>
    <t>SKUPAJ ZEMELJSKA DELA</t>
  </si>
  <si>
    <t>SKUPAJ BETONSKA , AB DELA</t>
  </si>
  <si>
    <t>SKUPAJ TESARSKA DELA</t>
  </si>
  <si>
    <t>SKUPAJ ŽELEZOKRIVSKA DELA</t>
  </si>
  <si>
    <t>SKUPAJ FEKALNA KANALIZACIJA</t>
  </si>
  <si>
    <t xml:space="preserve">I. </t>
  </si>
  <si>
    <t>VII.</t>
  </si>
  <si>
    <t>VIII.</t>
  </si>
  <si>
    <t>IX.</t>
  </si>
  <si>
    <t>ZEMELJSKA IN GRADBENA DELA ZA OSTALE INFRASTRUKTURNE VODE</t>
  </si>
  <si>
    <t>XIV.</t>
  </si>
  <si>
    <t>SKUPAJ ZEMELJSKA IN GRADBENA DELA ZA OSTALE INFRASTRUKTURNE VODE</t>
  </si>
  <si>
    <t>XV</t>
  </si>
  <si>
    <t>VRTNARSKA DELA SKUPAJ</t>
  </si>
  <si>
    <t>dobava in izdelava komplet   revizijskih jaškov iz PE  dimenzij fi 600 mm z LTŽ pokrovom nosilnosti 5 ton, z vsem pomožnim materialom, globina jaška 1,0 m in priprava betonske posteljice, komplet s prevozi in pomožnimi deli</t>
  </si>
  <si>
    <t>XVII</t>
  </si>
  <si>
    <t xml:space="preserve">Zakoličba osi revizijskih jaškov
fekalne kanalizacije </t>
  </si>
  <si>
    <t xml:space="preserve">Zakoličba elementov in revizijskih jaškov
meteorne  kanalizacije </t>
  </si>
  <si>
    <t>Datum:</t>
  </si>
  <si>
    <t xml:space="preserve">Ponudnik: žig, podpis </t>
  </si>
  <si>
    <t>METEORNA KANALIZACIJA</t>
  </si>
  <si>
    <t>METEORNA KANALIZACIJA SKUPAJ</t>
  </si>
  <si>
    <t>pvs</t>
  </si>
  <si>
    <t xml:space="preserve">ELEKTRO INSTALACIJE </t>
  </si>
  <si>
    <t xml:space="preserve">SKUPAJ  INSTALACIJE </t>
  </si>
  <si>
    <t xml:space="preserve"> INSTALACIJE </t>
  </si>
  <si>
    <t>SKUPNA REKAPITULACIJA- GRADBENA DELA</t>
  </si>
  <si>
    <t>v sestavi:</t>
  </si>
  <si>
    <t xml:space="preserve"> - PE folija; 0,2 mm</t>
  </si>
  <si>
    <t xml:space="preserve"> - robni  diletacijski trak ob steni, debeline min. 10mm; z dopuščanjem premikov vsaj 5mm ( po ÖNORM EN 1264-4 )  ; Robni dilatacijski trak mora segati od vrha izolacije do vrha talne obloge </t>
  </si>
  <si>
    <t>ur</t>
  </si>
  <si>
    <t>SKUPAJ ZIDARSKA DELA - TLAKI</t>
  </si>
  <si>
    <t>SKUPAJ KKD</t>
  </si>
  <si>
    <t>KKD</t>
  </si>
  <si>
    <t>KLJUČAVNIČARSKA DELA</t>
  </si>
  <si>
    <t>- Vsi ključavničarski izdelki in deli konstrukcij so protikorozijsko zaščiteni z 1x miniziranjem in po potrebi finalno pleskani po barvni študiji, če ni drugače določeno v posamezni postavki!! Osnovni material jeklene konstrukcije je Č.0361, vijaki pa Č.V.5.6. Vsi zvari morajo biti čisti in lepi.V tem primeru lahko ostanejo vidni,sicer pa morajo biti vsi spoji lepo in enakomerno zbrušeni.</t>
  </si>
  <si>
    <t>SKUPAJ KLJUČAVNIČARSKA DELA</t>
  </si>
  <si>
    <t>STAVBNO POHIŠTVO</t>
  </si>
  <si>
    <t>VRATA</t>
  </si>
  <si>
    <t>SKUPAJ STAVBNO POHIŠTVO</t>
  </si>
  <si>
    <t>SUHOMONTAŽNA DELA</t>
  </si>
  <si>
    <r>
      <rPr>
        <b/>
        <i/>
        <sz val="11"/>
        <color theme="1"/>
        <rFont val="Calibri"/>
        <family val="2"/>
        <charset val="238"/>
        <scheme val="minor"/>
      </rPr>
      <t>Splošno:</t>
    </r>
    <r>
      <rPr>
        <sz val="11"/>
        <color theme="1"/>
        <rFont val="Calibri"/>
        <family val="2"/>
        <charset val="238"/>
        <scheme val="minor"/>
      </rPr>
      <t xml:space="preserve"> Upoštevati v ceni na enoto: vse transporte, prenose, avtodvigalo, vsa pomožna dela, ves pritrdilni in vijačni material, pomožni material, obdelavo špalet  vratnih in okenskih</t>
    </r>
  </si>
  <si>
    <t>SKUPAJ SUHOMONTAŽNA DELA</t>
  </si>
  <si>
    <t>TLAKARSKA DELA</t>
  </si>
  <si>
    <t>KERAMIČARSKA DELA</t>
  </si>
  <si>
    <t>        Za lepljenje na steno  se uporabi visoko elastično dvokomponentno poliuretansko lepilo, ki premošča vibracije  kot npr. Keralastic T oz. drugo lepilo z enakimi ali boljšimi karakteristikami</t>
  </si>
  <si>
    <t>SKUPAJ KERAMIČARSKA DELA</t>
  </si>
  <si>
    <t>SLIKOPLESKARSKA DELA</t>
  </si>
  <si>
    <t>Slikanje sten in stropov, dvakrat z akrilno, vsa pomožna dela, dobava materiala, Vsi transporti in prenosi na objektu. Barva po izboru projektanata</t>
  </si>
  <si>
    <t>SKUPAJ SLIKOPLESKARSKA DELA</t>
  </si>
  <si>
    <t>SKUPAJ FASADA</t>
  </si>
  <si>
    <t>KROVSKO KLEPARSKA DELA</t>
  </si>
  <si>
    <t>FASADERSKA DELA</t>
  </si>
  <si>
    <t>SKUPAJ GOI DELA</t>
  </si>
  <si>
    <t>POSEBNA DOLOČILA PO VRSTAH DEL TESARSKA DELA - ODRI</t>
  </si>
  <si>
    <t>Delovni, premični in prevozni lahki odri, konzolni in viseči odri, lovilni, zaščitni in podporni odri. Namenjeni so za izvedbo</t>
  </si>
  <si>
    <t>vseh vrst del (gradbena, obrtniška in instalacijska), razen del na fasadi. Tu so mišljeni predvsem odri za delo v vseh</t>
  </si>
  <si>
    <t>notranjih prostorih objekta. Pri odrih višine nad 1 m upoštevati tudi zaščitne ograje in izdelavo dostopa na tak oder.</t>
  </si>
  <si>
    <t>Upoštevani morajo biti v enotnih cenah vseh vrst del (glej splošna določila za vse vrste del).</t>
  </si>
  <si>
    <t>Fasadni odri</t>
  </si>
  <si>
    <t>Projektiranje, izdelava odra, njegova nosilnost in stabilnost je izključna odgovornost izvajalca. Pri odrih višine nad 1 m</t>
  </si>
  <si>
    <t>upoštevati tudi zaščitne ograje in izdelavo dostopa na tak oder.</t>
  </si>
  <si>
    <t>Enotne cene (za fasadne odre) morajo vsebovati:</t>
  </si>
  <si>
    <t>-vse iz splošnih določil za vse vrste del,</t>
  </si>
  <si>
    <t>-izdelava delavniških načrtov in po potrebi tehnoloških risb, izračunov idr.,</t>
  </si>
  <si>
    <t>po potrebi večkratno montažo in demontažo: vsem izvajalcem (tudi obrtniških in instalacijskih del) mora biti omogočena</t>
  </si>
  <si>
    <t>izvedba del na fasadi,</t>
  </si>
  <si>
    <t>-po potrebi izdelavo delovnih podov okrog previsov,</t>
  </si>
  <si>
    <t>-po potrebi izdelavo zaščitnih odrov oz. nadstreškov nad komunikacijami,</t>
  </si>
  <si>
    <t>-po potrebi izdelava zaščitne zavese (zastor pred neželenimi atmosferskimi vplivi pri izdelavi fasade),</t>
  </si>
  <si>
    <t>-uporabnina oz. najemnina za celoten čas, ko bodo odri v uporabi, ne glede na trajanje, število montaž, demontaž,</t>
  </si>
  <si>
    <t>prestavitev ipd.</t>
  </si>
  <si>
    <t>Obračun:</t>
  </si>
  <si>
    <t>-delovni, premični in prevozni lahki odri, konzolni in viseči odri, lovilni in podporni odri: upoštevani v enotnih cenah vseh</t>
  </si>
  <si>
    <t>vrst del,</t>
  </si>
  <si>
    <t>-fasadni odri - obračun: izvrši se po bruto površini (brez odbitkov za odprtine) projekcije odra na vertikalno površino,</t>
  </si>
  <si>
    <t>-delovni podi okrog previsnih delov, lovilni in zaščitni odri se ne obračunavajo posebej,</t>
  </si>
  <si>
    <t>-fasadni odri – merjenje: dolžina: zunanja kontura odra (brez vseh dodatkov), višina: razdalja od stojne ploskve odra do 1,0</t>
  </si>
  <si>
    <t>m nad najvišjim delovnim podom.</t>
  </si>
  <si>
    <t>Predpisi, standardi:</t>
  </si>
  <si>
    <t>Izvajalec mora upoštevati vse veljavne predpise in standarde, predvsem pa:</t>
  </si>
  <si>
    <t>-Zakon o varnosti in zdravju pri delu – ZVZD (U.l.</t>
  </si>
  <si>
    <t>RS št. 56/1999, 64/2001),</t>
  </si>
  <si>
    <t>-Uredba o zagotavljanju varnosti in zdravja pri delu na začasnih in premičnih gradbiščih (U.l. RS št. 83/2005).</t>
  </si>
  <si>
    <t>POSEBNA DOLOČILA PO VRSTAH DEL TESARSKA DELA – LESENE VGRAJENE KONSTRUKCIJE</t>
  </si>
  <si>
    <t>Izvajalec mora sam na podlagi statičnega izračuna (v projektni dokumentaciji) ali naknadnih pojasnil projektanta izbrati</t>
  </si>
  <si>
    <t>vezna in sidrna sredstva ter izbrati sistem zaščite lesa (atmosferski vplivi, insekti, požar). Izvedba in uporabljen material</t>
  </si>
  <si>
    <t>morata v celoti zadostiti vsem prej navedenimzahtevam.Vsi kovinski elementi morajo biti standardni, tovarniškoizdelani iz</t>
  </si>
  <si>
    <t>nerjavečegajekla oz. iz ustrezno protikorozijskozaščitenegajekla. Sistem zaščite lesa mora biti kompatibilenz morebitnimi</t>
  </si>
  <si>
    <t>naknadnimi obdelavami, emisije iz vgrajenega zaščitenega lesa morajo biti pod dovoljenimi mejami.</t>
  </si>
  <si>
    <t>Enotne cene morajo vsebovati:</t>
  </si>
  <si>
    <t>-globinsko zaščito lesa (novega in ponovno uporabljenega) pred montažo na objektu,</t>
  </si>
  <si>
    <t>-označevanje in evidentiranje obstoječega obstoječega konstrukcijskega lesa pred demontažo,</t>
  </si>
  <si>
    <t>-predhodni podrobni pregled, klasifikacija in sortiranje obstoječega konstrukcijskega lesa (stropniki, ki se ponovno</t>
  </si>
  <si>
    <t>uporabijo) na začasni gradbiščni deponiji,</t>
  </si>
  <si>
    <t>vsi potrebni prenosi obstoječega konstrukcijskega lesa za ponovno uporabo iz začasne gradbiščne deponije do mesta vgraditve</t>
  </si>
  <si>
    <t>morebitno potrebno rezanje na mero ponovno uporabljenega konstrukcijskega lesa.</t>
  </si>
  <si>
    <t>-kjer je v opisu navedena poraba lesa (npr. m3/m2), odstopanje skupne porabe do ± 5% od opisane v popisu ne vpliva na</t>
  </si>
  <si>
    <t>ceno,</t>
  </si>
  <si>
    <t>-kjer je v opisu navedena dimenzija lesa (debelina, presek), odstopanje dejanske dimenzije do ± 10% vendar ne več kot 1</t>
  </si>
  <si>
    <t>cm od opisane v popisu ne vpliva na ceno,</t>
  </si>
  <si>
    <t>-ostrešje: po površini tlorisne projekcije konture konstrukcije ostrešja, merjene v ravnini kapa,</t>
  </si>
  <si>
    <t>-ostrešje: odprtine v ostrešju do velikosti vključno 4,00 m2 (tlorisne projekcije) ne odštevamo od površine ostrešja, večje</t>
  </si>
  <si>
    <t>odprtine pa odštevamo v celoti,</t>
  </si>
  <si>
    <t>-letvanje in opaži: po dejanski površini strešine po poševnini,</t>
  </si>
  <si>
    <t>-letvanje: odprtine v ostrešju do velikosti vključno 4,00 m2 ne odštevamo, večje odprtine pa odštevamo v celoti,</t>
  </si>
  <si>
    <t>-opaži: odprtine v opaženi površini do velikosti vključno 1,00 m2 ne odštevamo, večje odprtine pa odštevamo v celoti,</t>
  </si>
  <si>
    <t>-leseni stropovi: po tlorisni površini stropa med spodnjimi neometanimi nosilnimi zidovi, ležišč stropnikov ne vračunavamo</t>
  </si>
  <si>
    <t>v površino stropa,</t>
  </si>
  <si>
    <t>-leseni stropovi: odprtine do velikosti vključno 4,00 m2 ne odštevamo od površine stropne konstrukcije, večje odprtine pa</t>
  </si>
  <si>
    <t>odštevamo v celoti,</t>
  </si>
  <si>
    <t>-podi: po podni površini med neometanimi zidovi,</t>
  </si>
  <si>
    <t>-plavajoči podi: po tlorisni površini prostorov (med predelnimi stenami),</t>
  </si>
  <si>
    <t>-podi: odprtine do velikosti vključno 1,00 m2 ne odštevamo, večje odprtine pa odštevamo v celoti;</t>
  </si>
  <si>
    <t>-vsa dela: razni dodatki in oteževalne okoliščine se ne obračunavajo kot dodatki pri izmerah, temveč se upoštevajo v</t>
  </si>
  <si>
    <t>enotnih cenah, razen če že so že izrecno opisane kot samostojne postavke v popisu.</t>
  </si>
  <si>
    <t>Predpisi:</t>
  </si>
  <si>
    <t>Izvedba del ter vgrajeni material morata ustrezati veljavnim predpisom in standardom, predvsem pa:</t>
  </si>
  <si>
    <t>-Pravilnik o zvočni zaščiti stavb (U.l. RS št.</t>
  </si>
  <si>
    <t>14/1999),</t>
  </si>
  <si>
    <t>-SIST EN 336: konstrukcijski les – mere, dovoljena odstopanja,</t>
  </si>
  <si>
    <t>-SIST EN 338: konstrukcijski les – trdnostni razredi,</t>
  </si>
  <si>
    <t>-SIST EN 1912: konstrukcijski les – trdnostni razredi – določitev trdnostnih razredov na podlagi vizualnega razvrščanja in</t>
  </si>
  <si>
    <t>vrste lesa,</t>
  </si>
  <si>
    <t>-SIST EN 14081-1,2,3,4: lesene konstrukcije – razvrščanje konstrukcijskega lesa ….,</t>
  </si>
  <si>
    <t>-SIST EN 300: plošče z usmerjenim ploščatim</t>
  </si>
  <si>
    <t>iverjem (OSB),</t>
  </si>
  <si>
    <t>-SIST EN 12871: lesne plošče – lastnosti in zahteve za nosilne plošče, ki se uporabljajo za pode, stene in strehe,</t>
  </si>
  <si>
    <t>-SIST-TS CEN/TS 12872: napotki za uporabo nosilnih plošč za pode, stene in strehe,</t>
  </si>
  <si>
    <t>-SIST EN 13810-1: lesne plošče – plavajoči podi – 1. del: lastnosti in zahteve</t>
  </si>
  <si>
    <t>-SIST EN 13986: lesne plošče za uporabo v gradbeništvu,</t>
  </si>
  <si>
    <t>-SIST EN 927-1,2: barve in laki – premazi in premazni sistemi za zunanjo zaščito lesa.</t>
  </si>
  <si>
    <t>Posebne zahteve glede geometrijskih toleranc:</t>
  </si>
  <si>
    <t>Ne glede na določila standarda DIN 18203-1 (tolerance v gradbeništvu – gradbeni elementi iz lesa in lesnih plošč) je</t>
  </si>
  <si>
    <t>upoštevati:</t>
  </si>
  <si>
    <t>-lesene konstrukcije, ki omejujejo stavbno pohištvo (oz. mu služijo kot gradbena odprtina), morajo biti izdelane dovolj</t>
  </si>
  <si>
    <t>natančno, da bodo odstopanja od mer, ravnosti, vertikalnosti in pravokotnosti v mejah, ki omogočajo običajno vgradnjo in</t>
  </si>
  <si>
    <t>tesnjenje stavbnega pohištva,</t>
  </si>
  <si>
    <t>-elementi lesenih konstrukcij, ki bodo kasneje vdelani v pregradne stene v mansardi, morajo biti izdelani in locirani dovolj</t>
  </si>
  <si>
    <t>natančno, da se zaradi tega ne bo spreminjala lega ali debelina teh sten in posledično površine prostorov,</t>
  </si>
  <si>
    <t>-lesne plošče v podnih konstrukcijah morajo biti položene dovolj natančno, da bo zgornja površina (t.j. podlaga za finalno</t>
  </si>
  <si>
    <t>talno oblogo) skladna z zahtevami DIN 18202 (tabela 3, vrstica 3).</t>
  </si>
  <si>
    <t>POSEBNA DOLOČILA PO VRSTAH DEL ZIDARSKA DELA – HIDROIZOLACIJE,</t>
  </si>
  <si>
    <t>IZOLACIJE PRED VLAGO, ZAŠČITE, HIDROIZOLACIJ, TOPLOTNE IZOLACIJE</t>
  </si>
  <si>
    <t>Način vgradnje ter namen uporabe materiala mora biti skladen z navodili oz. priporočili proizvajalcev.</t>
  </si>
  <si>
    <t>vse iz splošnih določil za vse vrste del.</t>
  </si>
  <si>
    <t>-dodatki za razne oteževalne okoliščine (vogali, vertikalni zaključki, ipd.) se upoštevajo v enotnih cenah in se ne obraču</t>
  </si>
  <si>
    <t>v količinah, razen če je v opisu postavke drugače navedeno,</t>
  </si>
  <si>
    <t>-hidroizolacije: odprtine in preboji do vključno 3,00 m2 se ne odbijajo (»polno za prazno«), pri večjih se odbije samo razlika</t>
  </si>
  <si>
    <t>nad 3,00 m2,</t>
  </si>
  <si>
    <t>-hidroizolacije: če ni posebej navedeno v opisu postavke, so obračun izvrši po tlorisni (horizontalne) ali narisni (vertikalne)</t>
  </si>
  <si>
    <t>površini,</t>
  </si>
  <si>
    <t>-zaščita hidroizolacij, toplotne izolacije (kadar so ločene postavke v popisih del): obračun po neto površini, merjeno po</t>
  </si>
  <si>
    <t>zunanjih (daljših) stranicah,</t>
  </si>
  <si>
    <t>-zaščita hidroizolacij, toplotne izolacije (kadar so ločene postavke v popisih del): odprtine in preboji do vključno 1,00 m2 se</t>
  </si>
  <si>
    <t>ne odbijajo (»polno za prazno«), pri večjih se odbije površina odprtine oz. preboja v</t>
  </si>
  <si>
    <t>celoti,</t>
  </si>
  <si>
    <t>-Pravilnik o zaščiti stavb pred vlago (U.l. RS št.</t>
  </si>
  <si>
    <t>29/2004),</t>
  </si>
  <si>
    <t>-Pravilnik o toplotni zaščiti in učinkoviti rabi energije v stavbah (U.l. RS št. 42/2002),</t>
  </si>
  <si>
    <t>-SIST DIN 18195-1,2,3,4,5,6,7,8,9,10: tesnjenje objektov,</t>
  </si>
  <si>
    <t>-SIST 1031, SIST EN 13956, SIST EN 13969, SIST EN 13970, SIST EN 14967: hidroizolacijski trakovi,</t>
  </si>
  <si>
    <t>-SIST EN 1362, SIST EN 1363, SIST EN 1364, SIST EN 1365, SIST EN 1366, SIST EN 1367, SIST EN 1368, SIST</t>
  </si>
  <si>
    <t>EN 1369, SIST EN 1370, SIST EN 1371: toplotno izolacijski proizvodi za stavbe.</t>
  </si>
  <si>
    <t>POSEBNA DOLOČILA PO VRSTAH DEL CEMENTNI (PLAVAJOČI) ESTRIHI</t>
  </si>
  <si>
    <t>Estrih mora biti izdelan točno po opisu in načrtu. Tlačna trdnost mora biti razredaC20 po SIST EN 13813. Nateznotrdnost</t>
  </si>
  <si>
    <t>estriha ter oprijemno vrednost zgornje površine (pull off) mora izvajalec prilagoditi načrtovani rabi (podatek poda izvajalec</t>
  </si>
  <si>
    <t>tlakarskih del), izolativnost pred udarnim zvokom pa mora zadoščati zahtevam iz »elaborata gradbene akustike« oz.</t>
  </si>
  <si>
    <t>veljavnim predpisom. Za preprečitev pokanja estriha mora izvajalec izvesti tudi potrebne dilatacije (konstruktivne,zarezne,</t>
  </si>
  <si>
    <t>delovnein ob prodorih instalacij). Estrih ne sme imeti razpok ali madežev,zlasti ne mastnih. Pri izdelavi je nujno paziti na</t>
  </si>
  <si>
    <t>predpisane debeline in kote zgornje površine estriha, da bo po končanem polaganju finalnega tlaka dosežena predpisana</t>
  </si>
  <si>
    <t>višinska kota prostora.</t>
  </si>
  <si>
    <t>po potrebi lokalno uporabo (nad instalacijami) materialov z izboljšanimi lastnostmi glede zaščite pred udarnim zvokom.</t>
  </si>
  <si>
    <t>-po neto tlorisni površini tlaka (vse odprtine, preboji ipd. se odbijajo),</t>
  </si>
  <si>
    <t>-dodatki za razne oteževalne okoliščine (razčlenjenost, prostori pod 5 m2, ipd) se upoštevajo v enotnih cenah in se ne</t>
  </si>
  <si>
    <t>obračunajo v količinah, razen če je v opisu postavke drugače navedeno,</t>
  </si>
  <si>
    <t>-izdelava vseh vrst dilatacij se upošteva v enotnih cenah in se ne obračunajo v ločeno ali v dodatkih na količine, razen č</t>
  </si>
  <si>
    <t>v opisu postavke drugače navedeno.</t>
  </si>
  <si>
    <t>-Pravilnik o zvočni zaščiti stavb (U.l. RS št. 14/1999)</t>
  </si>
  <si>
    <t>-SIST EN 13813: materiali za estrihe – lastnosti in zahteve</t>
  </si>
  <si>
    <t>-SIST EN 14889-1,2: vlakna za beton.</t>
  </si>
  <si>
    <t>Posebne zahteve glede izolativnosti pred udarnim zvokom:</t>
  </si>
  <si>
    <t>-ne glede na namembnost, velikost in lokacijo prostora, mora biti ob obodnih stenah in predorih nameščen ločitven trak (iz</t>
  </si>
  <si>
    <t>materiala, ki duši prenos udarnega zvoka) debeline do 1 cm in to skozi vse sloje podlage,</t>
  </si>
  <si>
    <t>-lokalno (nad instalacijami v tlaku), kjer ni zadostne debeline za izolacijo iz popisa del, mora izvajalec uporabiti posebne</t>
  </si>
  <si>
    <t>materiale z izboljšanimi lastnostmi glede zaščite pred udarnim zvokom.</t>
  </si>
  <si>
    <t>Posebne zahteve glede toleranc:</t>
  </si>
  <si>
    <t>-prostori s talnimi odtoki: padec proti talnemu odtoku minimalno 1%; ne glede na zgoraj navedena dovoljena odstopanja od</t>
  </si>
  <si>
    <t>ravnosti v nobenem primeru ni dopusten lokalni nagib ali vbočenost v padcu nasprotnem od odtočnega.</t>
  </si>
  <si>
    <t>POSEBNA DOLOČILA PO VRSTAH DEL KONTAKTNA FASADA</t>
  </si>
  <si>
    <t>Način vgradnje ter namen uporabe materiala mora biti skladen z navodili oz. priporočili proizvajalcev.Uporabi se lahko</t>
  </si>
  <si>
    <t>samo komponente, ki so navedene v tehnični specifikaciji (STS ali ETA) sistema kontaktne fasade.</t>
  </si>
  <si>
    <t>-izdelava in obdelava vseh vrst dilatacij, vogalov, robov, špalet, stikov z drugimi elementi, vključno s potrebnim materialom.</t>
  </si>
  <si>
    <t>-po pravilih Obrtne zbornice Slovenije – sekcije slikopleskarjev in črkoslikarjev (Slikopleskarska dela – normativi porabe</t>
  </si>
  <si>
    <t>časa in materiala ter pravila merjenja za obračun slikopleskarskih del – poglavje Fasaderska dela),</t>
  </si>
  <si>
    <t>-razne oteževalne okoliščine in dodatki (tč. 6.2., 8.2.1. in 8.3. zgoraj navedenih pravil) se upoštevajo v enotnih cenah in se</t>
  </si>
  <si>
    <t>ne obračunajo v količinah, razen če je v opisu postavke drugače navedeno.</t>
  </si>
  <si>
    <t>Izvedba del ter vgrajeni material morata ustrezati veljavnim predpisom in tehničnim specifikacijam, predvsem pa:</t>
  </si>
  <si>
    <t>tehnične specifikacije (STS ali ETA) dobavitelja sistema.</t>
  </si>
  <si>
    <t>Po pravilih Obrtne zbornice Slovenije – sekcije slikopleskarjev in črkoslikarjev (Slikopleskarska dela – normativi porabe</t>
  </si>
  <si>
    <t>časa in materiala ter pravila merjenja za obračun slikopleskarskih del – poglavje Fasaderska dela).</t>
  </si>
  <si>
    <t>POSEBNA DOLOČILA PO VRSTAH DEL KROVSKA IN KLEPARSKA DELA</t>
  </si>
  <si>
    <t>Izvajalec mora poskrbeti, da bo dobavljena pločevina vsa barvana v isti šarži, t.j. odstopanja v barvnih niansah med</t>
  </si>
  <si>
    <t>vgrajeno pločevino na istem objektu niso dovoljena.</t>
  </si>
  <si>
    <t>-začasne odvode meteorne vode ven iz objekta (do izvedbe odtočenih cevi oz. meteorne kanalizacije).</t>
  </si>
  <si>
    <t>po pravilih Obrtne zbornice Slovenije – sekcije kleparjev in krovcev (Krovsko – kleparska dela: normativi in pravila)</t>
  </si>
  <si>
    <t>-razne oteževalne okoliščine in dodatki se upoštevajo v enotnih cenah in se ne obračunajo v količinah, razen če je v opisu</t>
  </si>
  <si>
    <t>postavke drugače navedeno.</t>
  </si>
  <si>
    <t>-Pravilnik o zaščiti stavb pred vlago (U.l. RS št. 29/2004),</t>
  </si>
  <si>
    <t>-Pravilnik o učinkoviti rabi energije v stavbah (U.l. RS št. 52/2010),</t>
  </si>
  <si>
    <t>-SIST EN 1304: opečni strešniki in fazonski kosi,</t>
  </si>
  <si>
    <t>-SIST EN 14783: povsem podprta pločevina za pokrivanje streh ter zunanje in notranje obloge,</t>
  </si>
  <si>
    <t>-SIST EN 13859: rezervna kritina,</t>
  </si>
  <si>
    <t>EN 1369, SIST EN 1370, SIST EN 1371: toplotno izolacijski proizvodi za stavbe,</t>
  </si>
  <si>
    <t>-SIST EN 14351-1: okna in vrata.</t>
  </si>
  <si>
    <t>POSEBNA DOLOČILA PO VRSTAH DEL PROTIKOROZIJSKA ZAŠČITA JEKLENIH</t>
  </si>
  <si>
    <t>KONSTRUKCIJ, PODKONSTRUKCIJ IN KLJUČAVNIČARSKIH IZDELKOV</t>
  </si>
  <si>
    <t>Konstruiranje</t>
  </si>
  <si>
    <t>Izvajalec mora pri konstruiranju, pri izdelavi delavniških risb ter pri določanju velikosti elementov in načinov spajanja</t>
  </si>
  <si>
    <t>upoštevati pravila in smernice, zapisane v standardih (SIST EN ISO 14713 za vroče pocinkanje; SIST EN ISO 12944-3 za</t>
  </si>
  <si>
    <t>zaščitne premazne sisteme), pri vročem pocinkanju pa še omejitve glede velikosti in mase elementov za pocinkanje.</t>
  </si>
  <si>
    <t>Praviloma mora biti korozijska zaščita izvedena pred montažo. Vrtanje in varjenje za potrebe medsebojnega spajanja oz. za</t>
  </si>
  <si>
    <t>fiksiranje drugih elementov na konstrukcijo na objektu praviloma ni dovoljeno oz. je na teh mestih izvesti enakovredno</t>
  </si>
  <si>
    <t>korozijsko zaščito.</t>
  </si>
  <si>
    <t>Priprava podlage</t>
  </si>
  <si>
    <t>Podlaga pred izvedbo korozijske zaščite mora biti ustrezno očiščena in pripravljena, skladno z zahtevami standardov</t>
  </si>
  <si>
    <t>(odvisno od sistema zaščite), zahtevami dobavitelja zaščitnih premaznih sistemov oz. izvajalca vročega pocinkanja. Sto</t>
  </si>
  <si>
    <t>priprave podlage mora biti najmanj Sa2 po SIST EN ISO 8501.</t>
  </si>
  <si>
    <t>Zaščita z zaščitnimi premaznimi sistemi</t>
  </si>
  <si>
    <t>Izbira sistema, število in debelina nanosov mora biti določena in izvedena skladno z zahtevami standardov SIST EN ISO</t>
  </si>
  <si>
    <t>12944-1,2,3,4,5,6,7,8. Za vse izdelke v zaprtih delih objekta se upošteva kategorija okolja C2, za izdelke zunaj (na prostem</t>
  </si>
  <si>
    <t>oz. v nezaprtih delih objekta) pa kategorija okolja C3 (po SIST EN ISO 12944-2).</t>
  </si>
  <si>
    <t>Krovni – finalni premaz oz. popravilo le-tega se lahko izvede tudi na objektu. Izvajalec oz. različni podizvajalci morajo</t>
  </si>
  <si>
    <t>poskrbeti, da bo končni videz premazov identičen (pri isti referenčni barvi, določeni s strani arhitekta). Največje dovoljeno</t>
  </si>
  <si>
    <t>odstopanje je stopnja 1 po SIST EN ISO 3668 (zahteva velja za vsak posamezni premazan element ter za elemente, ki so</t>
  </si>
  <si>
    <t>na objektu vgrajeni drug poleg drugega oz. niso</t>
  </si>
  <si>
    <t>razmaknjeni več kot 50 cm) oz. stopnja 2 po SIST ISO 3668 (za elemente, ki so na objektu razmaknjeni za več kot 50 cm).</t>
  </si>
  <si>
    <t>Zaščita s prevlekami, nanesenimi z vročim pocinkanjem</t>
  </si>
  <si>
    <t>Izvedba zaščite mora biti skladna s SIST EN ISO 1461. Debelino nanosa določiti v odvisnosti od okolja, v katerem bo</t>
  </si>
  <si>
    <t>konstrukcija oz. element</t>
  </si>
  <si>
    <t>vgrajen.</t>
  </si>
  <si>
    <t>S konstrukcijskimi ali drugimi tehničnimi rešitvami preprečiti termično deformiranje oz. zagotoviti, da bodo deformacije</t>
  </si>
  <si>
    <t>takšne, da bodo odstopanja končnega izdelka manjša od toleranc, navedenih v DIN 18203-2.</t>
  </si>
  <si>
    <t>Posebne zahteve:</t>
  </si>
  <si>
    <t>-na mestih, kjer je zaradi narave izdelka normalno oz. pričakovano, da je v dosegu rok uporabnikov objekta (napr. ograje),</t>
  </si>
  <si>
    <t>je odstraniti vse ostre delce in robove, na katerih bi se lahko uporabnik poškodoval,</t>
  </si>
  <si>
    <t>-popravilo nepocinkanih mest: izvedeno mora biti pred montažo, za elemente, ki se bodo nahajali na ložah, balkonih in</t>
  </si>
  <si>
    <t>terasah stanovanj, popravljena mesta ne smejo vizualno odstopati od ostale površine oz. so lahko ta odstopanja le</t>
  </si>
  <si>
    <t>neznatna,</t>
  </si>
  <si>
    <t>-bela rja: ni dovoljena, izvajalec mora pravilno negovati elemente po pocinkanju, da prepreči nastanek le-te.</t>
  </si>
  <si>
    <t>V enotnih cenah je upoštevano:</t>
  </si>
  <si>
    <t>korozijska zaščita (ne glede na vrsto zaščite) vseh kovinskih konstrukcij in elementov je vsebovana v enotnih cenah pri</t>
  </si>
  <si>
    <t>vseh vrstah del in ni nikjer specificirana kot ločena postavka obračuna,</t>
  </si>
  <si>
    <t>-pri zaščiti s premaznimi sistemi je pri vseh vidnih elementih ali sklopih izvesti tudi finalni – krovni premaz, pri nevidnih</t>
  </si>
  <si>
    <t>elementih (napr. podkonstrukcijah ipd.) pa samo temeljni in osnovni premaz; debeline in število nanosov: upoštevati SIST</t>
  </si>
  <si>
    <t>EN ISO 12944-5.</t>
  </si>
  <si>
    <t>-SIST EN ISO 8501-1,2,3,4: priprava jeklenih podlag pred nanašanjem barv in sorodnih proizvodov - vizualno ocenjevanje</t>
  </si>
  <si>
    <t>čistosti površine,</t>
  </si>
  <si>
    <t>-SIST EN ISO 12944-1,2,3,4,5,6,7,8: barve in laki – korozijska zaščita jeklenih konstrukcij z zaščitnimi premaznimi</t>
  </si>
  <si>
    <t>sistemi,</t>
  </si>
  <si>
    <t>-SIST EN ISO 3668: barve in laki – vizualna primerjava barve premaza,</t>
  </si>
  <si>
    <t>-SIST EN ISO 14713: antikorozijska zaščita železnih in jeklenih konstrukcij - cinkove in aluminijeve prevleke - smernice,</t>
  </si>
  <si>
    <t>-SIST EN ISO 1461: prevleke na jeklenih predmetih, nanesene z vročim pocinkanjem - specifikacije in metode</t>
  </si>
  <si>
    <t>POSEBNA DOLOČILA PO VRSTAH DEL KLJUČAVNIČARSKA DELA (jeklene konstrukcije, ključavničarski izdelki)</t>
  </si>
  <si>
    <t>Vsi elementi morajo biti izdelani iz materiala in dimenzij kot je navedeno v analizi konstrukcije objekta in ostali projektni</t>
  </si>
  <si>
    <t>dokumentaciji. Sidranje elementovv nosilno konstrukcijo objekta je izvesti z elementi in na način kot je navedenov analizi</t>
  </si>
  <si>
    <t>konstrukcije objekta oz. jih mora izvajalec sam dimenzionirati.</t>
  </si>
  <si>
    <t>Na jeklenih konstrukcijah, ki so v končni fazi vidne, je vse zvare brusiti gladko in ravno do površine profila.</t>
  </si>
  <si>
    <t>Izvajalec mora zagotoviti notranjo kontrolo ter zunanji nadzor izdelave in montaže jeklenih nosilnih konstrukcij, skladno z</t>
  </si>
  <si>
    <t>zahtevami SIST ENV 1090-1. Po dokončanju mora predati zaključno poročilo o kvaliteti izdelave in korozijske zaščite</t>
  </si>
  <si>
    <t>jeklene konstrukcije.</t>
  </si>
  <si>
    <t>-ustrezno čiščenje jekla ter izvedba predpisane korozijske zaščite, vse v delavnici ter popravila le-te po montaži na</t>
  </si>
  <si>
    <t>objektu,</t>
  </si>
  <si>
    <t>-izdelava vseh elementov v delavnici in montaža na objektu,</t>
  </si>
  <si>
    <t>-notranjo kontrolo in zunanji nadzor s strani usposobljene organizacije, vključno zaključno poročilo,</t>
  </si>
  <si>
    <t>-delo in material za morebitna odstopanja dejanske skupne dimenzije zaščitnih mrež do ± 5% od opisane skupne</t>
  </si>
  <si>
    <t>dimenzije v popisu.</t>
  </si>
  <si>
    <t>-obračunska enota je [kg]: obračun se izvrši po dejanski teži vgrajene konstrukcije po podrobni specifikaciji, ki jo pripravi</t>
  </si>
  <si>
    <t>izvajalec; za vezna in sidrna sredstva (zvari, vijaki,..) se k dejanski teži konstrukcije (t.j. pločevin, profilov in palic oz. vrvi)</t>
  </si>
  <si>
    <t>prišteje še pribitek (izražen v % od teže konstrukcije) k teži za vezna sredstva; višina pribitka je navedena v opisu</t>
  </si>
  <si>
    <t>posameznih postavk,</t>
  </si>
  <si>
    <t>-obračunska enota je [kos]: obračunska enota je komplet izdelane zaščitne mreže, odstopanje skupne dimenzije do ± 5%</t>
  </si>
  <si>
    <t>od opisane v popisu ne vpliva na ceno.</t>
  </si>
  <si>
    <t>-SIST ENV 1090-1,2,3,4,5,6: izdelava in montaža</t>
  </si>
  <si>
    <t>jeklenih konstrukcij,</t>
  </si>
  <si>
    <t>-SIST EN 10025-1,2,3,4,5,6: vroče valjani izdelki iz konstrukcijskih jekel,</t>
  </si>
  <si>
    <t>-SIST EN 10210-1.2: vroče izdelani votli profili iz nelegiranih in drobnozrnatih konstrukcijskih jekel,</t>
  </si>
  <si>
    <t>-SIST EN 10219-1,2: hladno oblikovani varjeni votli konstrukcijski profili iz nelegiranih in drobnozrnatih jekel,</t>
  </si>
  <si>
    <t>-SIST EN 1011-1,2,3: varjenje – priporočila za varjenje kovinskih materialov.</t>
  </si>
  <si>
    <t>ZP</t>
  </si>
  <si>
    <t>POSEBNA DOLOČILA PO VRSTAH DEL KERAMIČARSKA DELA</t>
  </si>
  <si>
    <t>Vsi stiki ploščic ali plošč (v nadaljnjem tekstu »ploščic«) talne obloge ali stenske obrobe morajo biti izvedeni tako, da je</t>
  </si>
  <si>
    <t>površina tlakovna stikih ravna, gladka in v isti ravnini. Preboji instalacij na ploščicah morajo biti izvedeninatančno, velikosti</t>
  </si>
  <si>
    <t>izsekov ne smejo biti večji kot je potrebno, saj niso predvidene rozete ipd. za prekrivanje teh prebojev.</t>
  </si>
  <si>
    <t>Talne ploščice morajo biti ustrezno protizdrsne: zahteve so opisane v vsaki postavki popisa.</t>
  </si>
  <si>
    <t>Masa za polnjenje stikov: Biti mora take kvalitete, da gotova obloga ustreza pogojem uporabe prostora v katerem se nah</t>
  </si>
  <si>
    <t>Barvo mase in širino fuge izbere arhitekt. Vsi stiki med vertikalnimi in horizontalnimi površinami, dilatacije, vogali ter stiki</t>
  </si>
  <si>
    <t>ploščice z ostalimi elementi morajo biti obvezno tesnjeni s trajnoelastičnim visoko kvalitetnim kitom v barvi po izboru</t>
  </si>
  <si>
    <t>arhitekta.</t>
  </si>
  <si>
    <t>Izvajalec mora zagotoviti, da bodo vse ploščice iste vrste, položene v enem prostoru, iz iste proizvodne sarže. Barvna</t>
  </si>
  <si>
    <t>odstopanja med ploščicami v istem prostoru niso dovoljena! Ob dobavi in polaganju mora voditi evidenco o tem, iz katere</t>
  </si>
  <si>
    <t>proizvodne sarže in kje so položene posamezne ploščice. Podatke o tem mora ob zaključku posredovati naročniku. Zato</t>
  </si>
  <si>
    <t>mora pri naročilu zagotoviti zadostno količino tudi za morebitne kasnejše popravke poškodb.</t>
  </si>
  <si>
    <t>Izvajalec mora po dokončanju del naročniku predati po 5 m2 od vseh vrst (razen za oblogo tuš kabin v sobah: 1 m2) in</t>
  </si>
  <si>
    <t>proizvodnih sarž vgrajenih ploščic v ustrezni embalaži vključno s seznamom</t>
  </si>
  <si>
    <t>-stenske obrobe pri oblaganju tlakov,</t>
  </si>
  <si>
    <t>-tesnjenje stikov med vertikalnimi in horizontalnimi površinami, dilatacij, vogalov ter stikov ploščice z ostalimi elementi s</t>
  </si>
  <si>
    <t>trajnoelastičnim visoko kvalitetnim kitom,</t>
  </si>
  <si>
    <t>-razne vogalne in zaključne letve po izboru arhitekta,</t>
  </si>
  <si>
    <t>-vse potrebne obdelave ploščic kot je rezanje ploščic na potrebno dimenzijo, obdelave ob prebojih in podobno,</t>
  </si>
  <si>
    <t>postavke drugače navedeno,</t>
  </si>
  <si>
    <t>-polaganje po polagalnih načrtih, kjer so izdelani,</t>
  </si>
  <si>
    <t>-predajo po 5 m2 od vseh vrst in proizvodnih sarž vgrajenih ploščic v ustrezni embalaži vključno s seznamom za</t>
  </si>
  <si>
    <t>morebitne popravke poškodb po selitvi uporabnika v objekt.</t>
  </si>
  <si>
    <t>-po pravilih Obrtne zbornice Slovenije – sekcija gradbincev – odbor keramičarjev in pečarjev (Keramičarska dela –</t>
  </si>
  <si>
    <t>standardizirani opisi in normativi),</t>
  </si>
  <si>
    <t>Posebne zahteve glede toleranc in kvalitete:</t>
  </si>
  <si>
    <t>-kvaliteta materiala in izvedbe mora ustrezati zahtevam SIST-TP CEN/TR 13548,</t>
  </si>
  <si>
    <t>-dovoljena odstopanja oz. tolerance: po SIST-TP CEN/TR 13548 (DIN 18202 se uporabi samo za podlago),</t>
  </si>
  <si>
    <t>-glede odpornosti proti obrabi ploščic z glazuro se zahteva uporaba takšnih ploščic, da po namenu ustrezajo klasifikaciji</t>
  </si>
  <si>
    <t>»aneksa N« iz »SIST EN 14411«.</t>
  </si>
  <si>
    <t>-SIST-TP CEN/TR 13548: splošna pravila za oblikovanje in vgradnjo keramičnih ploščic,</t>
  </si>
  <si>
    <t>-SIST EN 14411: keramične ploščice,</t>
  </si>
  <si>
    <t>-SIST EN 12004: lepila in malte za ploščice.</t>
  </si>
  <si>
    <t xml:space="preserve">POSEBNA DOLOČILA PO VRSTAH DEL STAVBNO POHIŠTVO IN ZASTEKLITVE </t>
  </si>
  <si>
    <t>Vsa okna, vrata in zasteklitve morajo biti izdelane v skladu z opisi, načrti in shemami. Izvajalec je dolžan poskrbeti za to, da</t>
  </si>
  <si>
    <t>so upoštevani vsi grafični in tekstualni deli projekta ter za morebitne uskladitve med le-temi. Izvedba mora biti takšna, da</t>
  </si>
  <si>
    <t>bo toplotnih mostov.</t>
  </si>
  <si>
    <t>Obveza izvajalca teh del je, da predhodno preveri mere vseh odprtin in le-tem prilagodi natančno velikost stavbnega</t>
  </si>
  <si>
    <t>pohištva. Glede na prej navedeno mora ponudnik/izvajalec enotne cene formirati tako, da se le-te ne spremenijo, tudi č</t>
  </si>
  <si>
    <t>dejanske mere odprtin in stavbnega pohištva različne od opisanih oz. od tistih v shemah (± 5%). V kolikor bo zaradi</t>
  </si>
  <si>
    <t>nenatančne priprave odprtin za stavbno pohištvo potrebno dobaviti in montirati notranje vogalne prekrivne letvice, bo</t>
  </si>
  <si>
    <t>dobava in montaža le-teh strošek odgovornega za nenatančnost (izvajalec  sten ali pa izvajalec stavbnega</t>
  </si>
  <si>
    <t>pohištva), nikakor pa ne naročnika.</t>
  </si>
  <si>
    <t>-izdelava delavniških načrtov in po potrebi tehnoloških risb za proizvodnjo vključno z detajli,</t>
  </si>
  <si>
    <t>-slepe okvirje ter/ali nosilno podkonstrukcijo, če je to potrebno ali če je izrecno opisano v opisu posamezne postavke</t>
  </si>
  <si>
    <t>-delo in material za morebitna odstopanja dejanske skupne dimenzije elementov do ± 5% od opisane skupne dimenzije v</t>
  </si>
  <si>
    <t>popisu.</t>
  </si>
  <si>
    <t>Posebne zahteve glede gradbeno-fizikalnih lastnosti stavbnega pohištva na fasadnem ovoju:</t>
  </si>
  <si>
    <t>-zračna propustnost: razred 3 po SIST EN 12207; do tlačne razlike 300 Pa, merjeno po SIST EN 1027,</t>
  </si>
  <si>
    <t>-vodotesnost: razred 7A po SIST 12208, merjeno po SIST EN 1027,</t>
  </si>
  <si>
    <t>-toplotna prehodnost: določena v opisih posameznih postavk oz. v tehničnem poročilu,</t>
  </si>
  <si>
    <t>zvočna izolirnost: Rw ≥ 34db</t>
  </si>
  <si>
    <t>-odpornost na veter za zunanja senčila: razred 2 po SIST EN 13659.</t>
  </si>
  <si>
    <t>Varnostna stekla:</t>
  </si>
  <si>
    <t>-posamezne zahteve so opisane v popisu del, vgradijo se lahko samo stekla z dokazili o izpolnjevanju teh lastnosti,</t>
  </si>
  <si>
    <t>-Pravilnik o zaščiti pred hrupom v stavbah (U.l. RS št. 10/2012)</t>
  </si>
  <si>
    <t>-SIST EN 13451-1: okna in vrata,</t>
  </si>
  <si>
    <t>-SIST EN 13659, SIST EN 13561: polkna, rolete, zunanja senčila.</t>
  </si>
  <si>
    <t>POSEBNA DOLOČILA PO VRSTAH DEL STAVBNO POHIŠTVO - NOTRANJA VRATA</t>
  </si>
  <si>
    <t>Vsa vrata morajo biti izdelana v skladu z opisi, načrti in shemami. Uporabiti je sistemske rešitve proizvajalcev. Izvajalec je</t>
  </si>
  <si>
    <t>dolžan poskrbeti za to, da so upoštevani vsi grafični in tekstualni deli projekta ter za morebitne uskladitve med le-temi.</t>
  </si>
  <si>
    <t>Izvajalec vrat je dolžan pravočasno sporočiti glavnemu izvajalcu vse tehnološke podatke, predvsem pa točne mere odpr</t>
  </si>
  <si>
    <t>stenah ter podatke o mestih el. priklopov. Prav tako je izvajalec vrat sam dolžan preveriti debeline in obdelave sten, v</t>
  </si>
  <si>
    <t>katerih so vrata in temu ustrezno izbrati debelino podboja.</t>
  </si>
  <si>
    <t>-dobavo in vgradnjo odbojnikov po izboru arhitekta,</t>
  </si>
  <si>
    <t>-po potrebi začasne cilindrične vložke za čas gradnje,</t>
  </si>
  <si>
    <t>-delo in material za morebitna odstopanja dejanske skupne mere vrat do ± 5% ter širine vratnega podboja do 20% od</t>
  </si>
  <si>
    <t>opisane skupne dimenzije v popisu,</t>
  </si>
  <si>
    <t>pri vratih z električnimi ključavnicami in vratih s požarnimi zahtevami sodelovanje pri funkcionalnem preizkušanju le-teh.</t>
  </si>
  <si>
    <t>Zaklepanje/odklepanje:</t>
  </si>
  <si>
    <t>pri posameznih vratih s ključavnico za cilindrični vložek bodo vgrajeni cilindrični vložki za sistemsko</t>
  </si>
  <si>
    <t>odklepanje/zaklepanje. Če je potrebno (za zagotavljanje varnosti med gradnjo), mora izvajalec za čas gradnje vgraditi</t>
  </si>
  <si>
    <t>začasni cilindrični vložek in ga odstraniti ob vgradnji sistemskih.</t>
  </si>
  <si>
    <t xml:space="preserve">Pri vratih z električnimi ključavnicami so le-te sestavni del cene samo za del, ki ga vgradi dobavitelj vrat, </t>
  </si>
  <si>
    <t xml:space="preserve"> Obvezno mora biti zagotovljena kompatibilnost s sistemom pristopne kontrole in požarnega javljanja</t>
  </si>
  <si>
    <t>Posebne zahteve glede dimenzijskih toleranc:</t>
  </si>
  <si>
    <t>-dimenzije vratnega krila: tolerančni razred 2 po SIST EN 1529,</t>
  </si>
  <si>
    <t>-ravnost vratnega krila: lokalna ravnost: tolerančni razred 2 po SIST EN 1530; splošna ravnost: tolerančni razred 3 po</t>
  </si>
  <si>
    <t>SIST EN 1530,</t>
  </si>
  <si>
    <t>-mehanska odpornost vrat: razred 3-4 (zahtevna in bolj zahtevna raba) po SIST EN 1192,</t>
  </si>
  <si>
    <t>odpornost pri klimatskih obremenitvah: glej opise pri posameznih vratih.</t>
  </si>
  <si>
    <t>Vrata z zahtevami po požarni odpornosti in vrata na evakuacijskih poteh:</t>
  </si>
  <si>
    <t>-zahteve so razvidne iz »zasnove požarne varnosti«,</t>
  </si>
  <si>
    <t>-vgradijo se lahko samo vrata, ki imajo certifikat o skladnosti, ki izkazuje zahtevane lastnosti,</t>
  </si>
  <si>
    <t>vsi sestavni deli in opisane komponente ter način vgradnje morajo biti ustrezne pogojem iz certifikata o skladnosti oz.</t>
  </si>
  <si>
    <t>STSa, na podlagi katerega je bil certifikat izdan,</t>
  </si>
  <si>
    <t>-naprave za odpiranje vrat na evakuacijskih poteh morajo biti skladne s SIST EN 179,</t>
  </si>
  <si>
    <t>-samozapirala na požarnih vratih morajo biti ustrezna teži vratnega krila ter skladna s SIST EN 1154.</t>
  </si>
  <si>
    <t>-osnutek SIST EN 13451-2: notranja vrata (oz. vsi referenčni standardi ali STS)</t>
  </si>
  <si>
    <t>-osnutek SIST EN 13451-3: požarna vrata (oz. vsi referenčni standardi ali STS)</t>
  </si>
  <si>
    <t>-SIST EN 179: stavbno okovje – naprave za zasilne izhode z vzvodno ročico ali pritisnim pedalom,</t>
  </si>
  <si>
    <t>-SIST EN 1154: stavbno okovje – naprave za samodejno zapiranje vrat.</t>
  </si>
  <si>
    <t>POSEBNA DOLOČILA PO VRSTAH DEL SUHOMONTAŽNA DELA</t>
  </si>
  <si>
    <t>Vsa suhomontažnadela morajo biti izdelani v skladu z veljavniminormativi in tehničnimi predpisi oz. skladno z navodili in</t>
  </si>
  <si>
    <t>sistemskimi rešitvami proizvajalcev, še posebej na stikih z drugimi konstrukcijskimi elementi. Ves uporabljen material,</t>
  </si>
  <si>
    <t>pomožni, pritrdilni, podkonstrukcija itd. mora biti od istega (enega) proizvajalca.</t>
  </si>
  <si>
    <t>- »bandažiranje« do stopnje K2,</t>
  </si>
  <si>
    <t>-izdelava vseh potrebnih zaključkov, spojev in prehodov, še posebej na stikih z ostalimi konstrukcijskimi elementi, po</t>
  </si>
  <si>
    <t>specifikacijah oz. sistemskih rešitvah dobavitelja sistema,</t>
  </si>
  <si>
    <t>-izdelava vseh izrezov ter morebitnih ojačitev in prilagoditev v podkonstrukciji ipd. tako, da bo stena, obloga ali strop z</t>
  </si>
  <si>
    <t>vsemi vgrajenimi ali pritrjenimi elementi služil svojemu namenu,</t>
  </si>
  <si>
    <t>-razne oteževalne okoliščine in dodatki (se ne obračunajo v količinah), razen če je v opisu postavke drugače navedeno.</t>
  </si>
  <si>
    <t>-po določilih Obrtne zbornice Slovenije – sekcija gradbincev – odbor izvajalcev suhomontažnih del (Suhomontažna grad</t>
  </si>
  <si>
    <t>- standardizirani opisi in normativi),</t>
  </si>
  <si>
    <t>-SIST EN 520: mavčne plošče,</t>
  </si>
  <si>
    <t>-SIST EN 13963: tesnilni material za mavčne plošče,</t>
  </si>
  <si>
    <t>-SIST EN 14195: elementi s kovinskimi okvirji za mavčne plošče,</t>
  </si>
  <si>
    <t>-SIST EN 14209: predoblikovane mavčne plošče,</t>
  </si>
  <si>
    <t>-SIST EN 14353: pomožni in dodatni profili za mavčne plošče,</t>
  </si>
  <si>
    <t>-SIST EN 14496: lepila na osnovi mavca za toplotno/zvočno izolacijo kompozitnih panelov in mavčne plošče,</t>
  </si>
  <si>
    <t>-SIST EN 14566: mehanska pritrdilna sredstva za sisteme iz mavčnih plošč,</t>
  </si>
  <si>
    <t>Sistemi za zagotavljanje požarne odpornosti morajo biti izdelani na podlagi veljavnega STS.</t>
  </si>
  <si>
    <t>POSEBNA DOLOČILA PO VRSTAH DEL SLIKOPLESKARSKA DELA</t>
  </si>
  <si>
    <t>Barva mora biti enakomerne strukture, kar mora izvajalec doseči s stalnim mešalnim razmerjem, ustreznim prekritjem</t>
  </si>
  <si>
    <t>podlage idr..</t>
  </si>
  <si>
    <t>Po dokončanju mora izvajalec predati naročniku po 10 kg pripravljene barve vsakega odtenka in vrste barve za morebitne</t>
  </si>
  <si>
    <t>popravke poškodb po selitvi v objekt.</t>
  </si>
  <si>
    <t>-morebitno potrebni osnovni in vezni premazi – po zahtevah dobavitelja izravnalnih kitov in barv,</t>
  </si>
  <si>
    <t>-vse potrebne zaščite okrog ostalih že vgrajenih elementov (preboji, stavbno pohištvo,...) v vseh fazah,</t>
  </si>
  <si>
    <t>-vse potrebne obdelave ob stikih različnih materialov podlage (dilatacije, poglobljene fuge ipd.), na zaključkih in priključkih</t>
  </si>
  <si>
    <t>k že vgrajenim elementom (preboji, stavbno pohištvo,..), tudi kitanje z akrilnim kitom,</t>
  </si>
  <si>
    <t>-popravila slikanja po dokončani finalizaciji stanovanj (polaganje parketa, vgradnja vrat,</t>
  </si>
  <si>
    <t>montaža stikal in vtičnic),</t>
  </si>
  <si>
    <t>-predajo po 10 kg pripravljene barve vsakega odtenka in vrste barve za morebitne popravke poškodb po selitvi v objekt.</t>
  </si>
  <si>
    <t>časa in materiala ter pravila merjenja za obračun slikopleskarskih del – poglavje Slikarska dela),</t>
  </si>
  <si>
    <t>-razne oteževalne okoliščine, dodatki in »spremembe vrednosti« (tč. 5.1.4., 5.1.5., 5.3.2., 6.2., 7.2. in 8.3. zgoraj</t>
  </si>
  <si>
    <t>navedenih pravil) se upoštevajo v enotnih cenah in se ne obračunajo v količinah, razen če je v opisu postavke drugače</t>
  </si>
  <si>
    <t>navedeno.</t>
  </si>
  <si>
    <t>-SIST EN 13300: barve in laki – premazna sredstva in premazni sistemi na vodni osnovi za notranje zidove in stropove,</t>
  </si>
  <si>
    <t>-SIST EN ISO 1062-1: barve in laki - premazni materiali in premazni sistemi za zunanjo zaščito zidov in betona,</t>
  </si>
  <si>
    <t>-SIST EN ISO 3668: barve in laki – vizualna primerjava barve premaza.</t>
  </si>
  <si>
    <t xml:space="preserve">OBRTNIŠKA DELA </t>
  </si>
  <si>
    <t>XVIII</t>
  </si>
  <si>
    <t>XIX</t>
  </si>
  <si>
    <t>XX</t>
  </si>
  <si>
    <t>XXI</t>
  </si>
  <si>
    <t>XXII</t>
  </si>
  <si>
    <t>XXIII</t>
  </si>
  <si>
    <t>XXIV</t>
  </si>
  <si>
    <t>XXV</t>
  </si>
  <si>
    <t>Finalno čiščenje prostorov po končanih delih 
( tlaki, okna, vrata, obloge itd.), pred predajo objekta, z odvozom smeti in ostalega materiala na trajno deponijo.</t>
  </si>
  <si>
    <t>Kombiniran, strojno - ročni izkop jarkov
za kanalizacijo v terenu III,.IV ktg, širine do 1,0 m, globine 0 - 2 m z odmetom izkopanega materiala na rob jarka.</t>
  </si>
  <si>
    <t>Dobava in montaža pločevinastih krajnikov kot zaključek strehe , vključno z vsemi pomožnimi deli in vsem pritrdilnim in pomožnim materialom. 
Krajnik v eneki barvi kot kritina.</t>
  </si>
  <si>
    <t xml:space="preserve">Dobava in montaža točkovnih  snegolovov dolžine .  Snegolovi se montirajo po strešini po navodilih proizvajalca . Snegolovi so v enaki barvi kot opečna kritina. Vključno z vsemi pomožnimi deli in vsem pritrdilnim in pomožnim materialom. 
</t>
  </si>
  <si>
    <t xml:space="preserve">Kitanje in izravnava površin iz mavčno kartonskih plošč  stropov z disperzijskim kitom 1x, vsa pomožna dela, dobava materiala, Vsi transporti in prenosi na objektu. </t>
  </si>
  <si>
    <t>Splošno: v ceni upoštevati predhodni premaz z kot. Npr. Hidrozan elastik na tla in 0,5m na steno pred polaganjem keramičnih ploščic, vključno z tesnilnimi trakovi kot  dodatnemu tesnjenju dilatacijskih reg in stikov. Izvedba po tehničnih navodilih proizvajalca. Upoštevati pripravo in izravnavo tal in sten, ves potreben material, pomožni material, transporte, prenose, izmere, vsa pomožna dela. Polaganje keramike po načrtu projektanta. Barva keramike po izboru projektanta in naročnika. Vzorci keramike se posredujejo v potrditev projektantu in naročniku.</t>
  </si>
  <si>
    <t xml:space="preserve">  Vrata so opremljena s standardnim okovjem, </t>
  </si>
  <si>
    <t xml:space="preserve"> dobava in vgradnja  furnirana notranja  vrata </t>
  </si>
  <si>
    <t>XVI</t>
  </si>
  <si>
    <t>geodetske storitve zakoličbe objekta ter po končani gradnji posnetek novega stanja z vrisi vseh komunalnih in drugih vodov</t>
  </si>
  <si>
    <t xml:space="preserve"> Za fugiranje se naj uporabi cementna fugirna masa kot. Npr. Ultracolor Plus. </t>
  </si>
  <si>
    <t>DDV 22%</t>
  </si>
  <si>
    <t>SKUPAJ Z DDV</t>
  </si>
  <si>
    <t>OBJEKT</t>
  </si>
  <si>
    <t>Montaža, amortizacija in demontaža fasadnega odra višine do 9m.</t>
  </si>
  <si>
    <t>1</t>
  </si>
  <si>
    <t>2</t>
  </si>
  <si>
    <t>3</t>
  </si>
  <si>
    <t>4</t>
  </si>
  <si>
    <t>5</t>
  </si>
  <si>
    <t>6</t>
  </si>
  <si>
    <t>7</t>
  </si>
  <si>
    <t>8</t>
  </si>
  <si>
    <t>ORANŽERIJA V PARKU DVORCA  DORNAVA</t>
  </si>
  <si>
    <t>DORNAVA</t>
  </si>
  <si>
    <t>RS MINISTRSTVO ZA KULTURO, MAISTROVA ULICA 10, LJUBLJANA</t>
  </si>
  <si>
    <t>REKONSTRUKCIJA</t>
  </si>
  <si>
    <t>Izdelava in namestitev gradbiščne table, 
izdelane v skladu GZ, ter odstranitev po končani gradnji. Podatke  in zahteve posreduje naročnik</t>
  </si>
  <si>
    <t xml:space="preserve">Ureditev gradbišča  : postavitev opozorilnih tabel in znakov, 
</t>
  </si>
  <si>
    <t>Zakoličba pasovnih temeljev
postavitev gradbenih profilov iz rezanega lesa, cca 12 kosov.</t>
  </si>
  <si>
    <t xml:space="preserve">Odklop vseh instalacijskih in ostalih vodov (elektro,  vodovodnih  in ostalih komunikacijskih instalacij   v objektu. Odklop se izvrši strokovno in za to pooblaščeni osebe s strani upravljalca. Odklop se zavede v gradbeni  dnevnik. </t>
  </si>
  <si>
    <t xml:space="preserve">Rušitvena dela  na objektu se izvedejo  skladno z PZI dokumentacijo rušitvenih del , ki je sestavni del popisa  in sicer se odstrani ali ruši: </t>
  </si>
  <si>
    <t xml:space="preserve">  demontaža oken  6kom na severni fasadi, vhodnih lesenih vrat 1kom</t>
  </si>
  <si>
    <t>poruši se zunanja zidana  stena s klasičnim ometom v celoti južna fasada objekta cca 100 m2, deb. 66 cm= 66m3</t>
  </si>
  <si>
    <t>rušitvena dela na medetaži- odstrani se strop leseni tramovi, pod ( 147 m2, cca 58 m3)</t>
  </si>
  <si>
    <t>porušijo se delno in  ponižajo V in Z ter severna fasade objekta cca 30m3, opečne sten s klasičnim ometom</t>
  </si>
  <si>
    <t>razna manjša ostranjevalna dela kot luči, demontža elektrike, vode, kanalizacije…. Sanitarne opreme, 4x notranja vrata</t>
  </si>
  <si>
    <t>poruši se manjši obstoječi opečnat dimnik  150/50/50</t>
  </si>
  <si>
    <t xml:space="preserve">Strojno- ročni izkop za pasovne temelje ( 50/50%) v terenu III. IV kategorije. Izkop z nakladanjem materiala na kamion in odvozom materiala na stalno komunalno  deponijo v razdalji do 30 km (izkop, nakladanje, transport, razkladanje, planiranje, utrjevanje, vsi stroški trajne deponije in dokumentacije), delno na gradbiščno deponijo za kasnejši zasip. Izkop se vrši  globine do 1,00 m.  Temelji dimenzije 70/80 in 30/60. Izkopna brežina naj se izvaja v naklonu 2 : 1. Dela izvajati v suhem obdobju. Pri izkopu paziti na obstoječi objekt.  </t>
  </si>
  <si>
    <t>Planiranje, izravnava  utrjevanje  terena na dnu pasovnih temeljev v terenu III. , IV ktg., z mehanskim utrjevanjem, pred izvedbo tamponske blazine do predpisane zbitosti 100 Mpa</t>
  </si>
  <si>
    <t xml:space="preserve">Kvalitetni zbiti zgornji  tamponski nasip za zasipanje pod pasovnimi  temelji  proti terenu  komplet z dobavo kvalitetnega materiala 0-64 mm v povprečni debelini cca  40-50 cm ( oz. po vpisu geomehanika tal), kompletno z dobavo in s transportom  z razstiranjem, z utrjevanjem v plasteh po 20 cm do predpisane zbitosti po geomehanskem poročilu.(100 Mpa),  Izvedba z vsemi transporti  in z vsemi pomožnimi deli. </t>
  </si>
  <si>
    <r>
      <t xml:space="preserve">Izvedba  sanacijske gramozne blazine </t>
    </r>
    <r>
      <rPr>
        <b/>
        <sz val="11"/>
        <color theme="1"/>
        <rFont val="Calibri"/>
        <family val="2"/>
        <charset val="238"/>
        <scheme val="minor"/>
      </rPr>
      <t>v primeru</t>
    </r>
    <r>
      <rPr>
        <sz val="11"/>
        <color theme="1"/>
        <rFont val="Calibri"/>
        <family val="2"/>
        <charset val="238"/>
        <scheme val="minor"/>
      </rPr>
      <t xml:space="preserve"> slabših temeljnih tal do globine 80 cm, vgrajevanje po slojih 30 cm. Gramozna blazina mora biti ustrezno zgoščena. Ev2 60 Mpa, oz. Evd 30 MPa  . PO vpisu geomahinika</t>
    </r>
  </si>
  <si>
    <t>Prisotnost geomehanika pri izkopu za temelje, primerjava dejanskih rezultatov in predpostavke statika nosilnosti tal pri izdelavi statičnega izračuna   V postavko vključeni stroški  izvajanja meritev zbitosti tal tampona, ogled izkopa, izdelava poročil, itd.vpis v dnevnik</t>
  </si>
  <si>
    <t>Planiranje, izravnava  utrjevanje  terena na dnu tal objekta po rušitvenih delih,  v terenu III. , IV ktg., z mehanskim utrjevanjem, pred izvedbo tamponske blazine do predpisane zbitosti 100 Mpa</t>
  </si>
  <si>
    <t xml:space="preserve">Dobava in vgradnja protizmrzlinskega gramoznega materiala v debelini 30 cm pod  podbetonom ,  Izvedba z vsemi transporti  in z vsemi pomožnimi deli. </t>
  </si>
  <si>
    <t xml:space="preserve">odstrani se notranje stopnišče, vse notranje stene in stebri, cca  20 m3, notranji AB tlak, opeka cca 51m3 </t>
  </si>
  <si>
    <t>Dobava in vgrajevanje pod  betona   trdnostnega razreda C12/16, XC2  . Plošča debeline 10 cm</t>
  </si>
  <si>
    <t xml:space="preserve">Dobava in vgrajevanje betona   trdnostnega razreda C30/37, XC2 v armirane konstrukcije parapeta,  Beton preseka 0,20-0,25 m3/m2, </t>
  </si>
  <si>
    <t xml:space="preserve">Dobava in vgrajevanje betona   trdnostnega razreda C25/30, XC2 v armirane konstrukcije zidnih vezi  </t>
  </si>
  <si>
    <t xml:space="preserve">Dobava in izdelava, vgradnja   betona trdnostnega razreda C30/37, XC2,  XF1 ,PV-I; VB4 v armirane konstrukcije betonskega pulta in betonskih umivalnikov po načrtu projektanta  </t>
  </si>
  <si>
    <t xml:space="preserve">Dvostranski opaž temeljev . Izvedba  s prenosom materiala do mesta vgraditve, opaženjem, razopaženjem, čiščenjem lesa in vsemi pomožnimi deli in transportom. Obračun v m2. Višina opaženja do 65 cm. </t>
  </si>
  <si>
    <t xml:space="preserve">Dvostranski opaž temeljev . Izvedba  s prenosom materiala do mesta vgraditve, opaženjem, razopaženjem, čiščenjem lesa in vsemi pomožnimi deli in transportom. Obračun v m2. Višina opaženja do 85 cm. </t>
  </si>
  <si>
    <t xml:space="preserve">Dvostranski opaž parapeta. Izvedba  s prenosom materiala do mesta vgraditve, opaženjem, razopaženjem, čiščenjem lesa in vsemi pomožnimi deli in transportom. Obračun v m2. Višina opaženja do 100 cm. </t>
  </si>
  <si>
    <t xml:space="preserve">Naprava in postavljanje lesenih škatelj ali cevi različnih dimenzij in profilov v opaže   na mestih, kjer bodo potekale  instalacije v  nosilce. Ocena </t>
  </si>
  <si>
    <t>dvostranski opaž  AB  zidnih vezi,  z opaženjem, razopaženjem, čiščenjem lesa in vsemi pomožnimi deli in transportom. Obračun v m2. višina opaženja do 30 cm</t>
  </si>
  <si>
    <t>Enostranski opaž podložnega  betona, obračun po kvadratnem metru;</t>
  </si>
  <si>
    <t>Dobava, rezanje, krivljenje, polaganje in vezanje srednje komplicirane rebraste armature  S500B , vključno vsa pomožna dela, namestitev plastičnih distančnikov in transport na objektu.
Količina armature po izvlečku iz armaturnega načrta.</t>
  </si>
  <si>
    <t>Opomba: eventuelni opaži za restavratorski del niso zajeti  v tem popisu, so del restavratorskega popisa</t>
  </si>
  <si>
    <t xml:space="preserve">Dobava in vgrajevanje  betona trdnostnega razreda C25/30, XC2 v armirane konstrukcije  temeljev in pod Ab pultom . Beton preseka D max: 22 mm,  dovoljena toleranca +- 1cm . Temelj  debeline </t>
  </si>
  <si>
    <t>Dobava in izvedba zaščite vertikalne hidroizolacije pred poškodbami s trdo toplotno izolacijo xps 400GL deb. 8 cm ter zaščita s čepasto folijo čepasto folijo, obračun po m2;</t>
  </si>
  <si>
    <t xml:space="preserve">Dobava materiala in izvedba toplotne izolacije  na podbeton s ploščami z izolacijskimi mehansko in vodoodpornimi ploščami iz ekstrudiranega poliestirena  (XPS- 400 GL) debeline 2x5 cm = 10 cm, vsa pomožna dela, transporti. </t>
  </si>
  <si>
    <t>Dobava in polaganje horizontalne hidroizolacije, kot npr. AMPHIBIA 3000, debeline 1,7mm .  Izvedba po tehničnih navodilih proizvajalca, vključena vsa pomožna dela, komplet, obračun po m2;</t>
  </si>
  <si>
    <t xml:space="preserve">Dobava in izvedba vertikalne hidroizolacije po obodu objekta, npr. AMPHIBIA 3000, debeline 1,7mm,  vključena vsa pomožna dela, komplet, obračun po m2; Izvedba po tehničnih navodilih proizvajalca </t>
  </si>
  <si>
    <t>Krpanje zunanjih opečnih zidov po rušitvenih delih, vključno z sanacijo opečnih zidov po odstranitvi ometov. V ceni upoštevati material, vse prenose, manipulacijo pomožna dela in pomožni material. Ocena kvadrature</t>
  </si>
  <si>
    <t>Sanacija opečnega dimnika višine višine cca 6 m; 80/80; po navodilih restavratorja. Upoštevati vsa pripravljalna dela, material, zaščito, odre</t>
  </si>
  <si>
    <t>Izdelava tlakov  v pritličju   upoštevati vsa pripravljana dela, vse prenose, transporte, ves material in pomožni material</t>
  </si>
  <si>
    <t xml:space="preserve"> - mikroarmiran strojno zaglajen estrih
   debeline 70mm </t>
  </si>
  <si>
    <t>Dobava in polaganje PE kanalizacijskih
cevi na betonsko podlago  v predpisanem padcu 1,5%, vsa pomožna dela, ves spojni in tesnilni material, kolena, ter transport materiala do mesta vgraditve in priklop cevi na revizijski jašek.</t>
  </si>
  <si>
    <t xml:space="preserve"> - cevi PE SN8, fi 100 mm</t>
  </si>
  <si>
    <t xml:space="preserve">izdelava priključka cevi fi 100 na obstoječi revizijski jašek z vsemi pomožnimi deli prevozi, tesnjenji, vodotesen priključek priključitev </t>
  </si>
  <si>
    <t xml:space="preserve">SPLOŠNO, UPOŠTEVATI V CENI NA ENOTO:začasni prehodi preko jarka, polaganje opozorilnega traku, ukrepi varstva pri delu zemeljskih in gradbenih del, gradbena dela na križanjih komunalnih in ostalih podzemnih vodov, Zakoličba osi cevovodov, kablovodov jaškov z niveliranjem in zavarovanjem , ocena del </t>
  </si>
  <si>
    <t xml:space="preserve">dobava in polaganje  PVC cevi z izdelavo  betonske podlage z peščenim zasutjem 30 cm nad temenom, pomožnimi deli in prevozi </t>
  </si>
  <si>
    <t>dobava in izdelava komplet  meteornih  jaškov iz PE dimenzij fi 500 mm z LTŽ pokrovom nosilnosti 12 ton, skupaj z izvedbo priklopa cevi do fi 200 mm in  z vsem pomožnim materialom, globina jaška 1,0 m in priprava betonske posteljice, komplet s prevozi in pomožnimi deli</t>
  </si>
  <si>
    <t>strojno/ročni linijski (80/20%) izkop zemljine III /IV ktg za meteorno kanalizacijo  z nakladanjem in odvozom na trajno deponijo na razdalji do 20 km</t>
  </si>
  <si>
    <t>izdelava priključkov drenažnih cevi na vtočne jaške ( drenaže zajete v zem. Delih)</t>
  </si>
  <si>
    <t xml:space="preserve">Dobava in montaža kompletne linijske nizkoprofilne kanalete kot. Npr.ACO z ozko rego 1cm ( nastavek za rego) , globina 12 cm, širina 20 cm, dolžine 22 m, 
 z vsemi zemeljskimi in pomožnimi deli, pomožnimi elementi za kanaleto, čistilni kos... V ceni upoštevati vsa  pomožnima deli in transporti-vgradnja po tehničnih smernicah proizvajalca </t>
  </si>
  <si>
    <t>odstranitev ostrešja ( kritine, strešne konstrukcije v celoti ( upoštevati, da se  primerni špirovci za nadaljno uporabo shranijo na gradbišču za kasnejšo montažo (cca 440 m2 plus kritina manjših dveh objektov  60m2)</t>
  </si>
  <si>
    <t xml:space="preserve">Dobava in montaža linijskih   snegolovov  .  Snegolovi se montirajo po strešini po navodilih proizvajalca . Snegolovi so v enaki barvi kot  kritina. Vključno z vsemi pomožnimi deli in vsem pritrdilnim in pomožnim v dve vrsti materialom. 
</t>
  </si>
  <si>
    <t>Dobava in montaža letev vzdolžno na špirovce za izvedbo zračnega sloja. Minimalna višina letev - zračnega sloja je 5 cm. Letvanje z letvami - morali 5/8cm. Komplet z vsemi pomožnimi deli in prenosi ter vsem pritrdilnim in pomožnim materialom</t>
  </si>
  <si>
    <t>Dobava in montaža letev strešne konstrukcije za pokrivanje z opečno strešno kritino . Letvanje z letvami 4/5 cm na razmaku 36-39,5 cm, vključno z letvami za prezračevanje pri kapu in slemenu. Letvanje izvesti v skladu z navodili proizvajalca, komplet z vsemi pomožnimi deli in prenosi ter vsem pritrdilnim in pomožnim materialom</t>
  </si>
  <si>
    <t>"Dobava in polaganje rezervne kritine - visokodifuzijske folije (min. 175 gramska). Folijo položiti v skladu z navodili proizvajalca, komplet z vsemi pomožnimi deli in prenosi ter vsem pritrdilnim in pomožnim materialom. Sd folije mora ustrezati za pridobitev garancije proizvajalca za 10 let</t>
  </si>
  <si>
    <t>Dobava in montaža lesenega kosmatega opaža debeline 24 mm na špirovce ostrešja, z vsemi pomožnimi deli in pritrdilnim in pomožnim materialom. Opaž zaščiten proti insektom</t>
  </si>
  <si>
    <t>Pokrivanje strešine z opečno strešno kritino kot. npr. TONDACH tip strešnika zarezni bobrovec -neengobiran, neglaziran ali enakovredno, komplet z dobavo in montažo opečnih zračnikov za zračenje strehe, ki se montirajo med dva špirovca oz. po tehnoloških navodilih proizvajalca kritine, vključno z vsemi potrebnimi rezanji opeke. V ceni vključiti vse transporte, pomožna dela, manipulacije</t>
  </si>
  <si>
    <t>Pokrivanje slemen z opečnimi slemenjaki. Pokrivanje se izvaja suhomontažno z uporabo tipskih aeroslemenskih , ki omogočajo zadostno zračenje strehe. Slemenjaki se pritrjujejo na slemensko s sponko za pritrditev slemenjaka. V postavki je zajeti tudi dobavo in montažo tipskih zaključnih opečnih ploščic za slemenjake in trikrakim slemenjakom. Vse v enaki barvi kot je opečna kritina.</t>
  </si>
  <si>
    <t>Izdelava ,dobava in montaža visečih polkrožnih strešnih žlebov iz ALU barven pločevine deb. 0,6 mm, r.š. 33 cm,vključno s kljukami iz nerjavečega jekla.</t>
  </si>
  <si>
    <t>Izdelava ,dobava in montaža odtočnih cevi fi 125 mm iz ALU barvne pločevine deb. 0,6 mm, vključno s pritrdilnim materialom iz nerjavečega jekla</t>
  </si>
  <si>
    <t>Izdelava ,dobava in montaža pločevine v kapni liniji sprednje in stranske strešine iz ALU barvne pločevine deb . 0,6 mm r.š. 33 cm</t>
  </si>
  <si>
    <t>Dobava in montaža tipske zaščitne mrežice za mrčes… Mrežica širine od 10 do 15 cm se montira po celotni dolžini kapne linije</t>
  </si>
  <si>
    <t>zdelava in montaža ščitnikov ob žlebu izdelanih iz ALU barve pločevine pri priključku odtokov</t>
  </si>
  <si>
    <t>Dobava in montaža poglobljenih vetrnih in ločilnih žlot iz ALU barvne pločevine r.š. 50 cm</t>
  </si>
  <si>
    <t>Dobava in montaža snegobranov-točkovni</t>
  </si>
  <si>
    <t>Izdelava , dobava in montaža dimniške obrobe  iz ALU barvne pločevine deb. 0,6 mm r.š. 66 c</t>
  </si>
  <si>
    <t>Dobava in montaža   tipskih  podstrešnih stopnic  za prehod na podstrešje kot npr. LUSSO PP 900/600 . V ceni upoštevati  vsa dela potrebna za montažo stopnic: ogrodje, škatlo, ročaj, pokrov z 10 cm izolacije, okovje, vse transporte, pomožni material, repromaterila.  vgradnja po navodilih proizvajalca</t>
  </si>
  <si>
    <t xml:space="preserve">JANSEN ECONOMY 60 v strukturni izvedbi
JANSEN ECONOMY 60 je sistem z jekleno profilacijo za nenosilne konstrukcije okna, vrata in fasade. 
Globina profilacije je 60 mm; profilacija je »hladna«- brez prekinjenega toplotnega mostu. 
Enostavna oblika profilacije omogoča racionalno izdelavo elementov in tudi tehnološka obdelava samih profilov je enostavna, vitkost profilov ob zagotovljeni togosti pa omogoča majhne pogledne širine profilov in eleganten izgled. Zaključki na gradbeni element morajo biti izvedeni po RAL smernicah montaže - znotraj paronepropustni, zunaj paropropustni, vodotesni.
Varianta vrat v strukturni izvedbi in PIVOT odpiranjem.
</t>
  </si>
  <si>
    <t>Dimenzije in delitev:
- po shemi iz PZI projekta</t>
  </si>
  <si>
    <t xml:space="preserve">Sistem:
Jansen Economy 60
</t>
  </si>
  <si>
    <t>Barva profilov:
- elektrostatično prašno barvano
- RAL XXXX</t>
  </si>
  <si>
    <t>Zasteklitev transparentna polja:
- steklo strukturni lepljeno na vratno krilo iz zunanje in notranje strani</t>
  </si>
  <si>
    <t>Oprema (vrata):
- posebno okovje za enokrilna PIVOT vrata</t>
  </si>
  <si>
    <t>Ostalo:
- tesnjenje po RAL smernicah motaže po obodu
- skupaj z vsem potrebnim montažnim, pritrdilnim in tesnilnim materialom</t>
  </si>
  <si>
    <t>kos.:</t>
  </si>
  <si>
    <t>Schüco FWS 50 SG
Samonosilna, toplotno izolirana konstrukcija iz stebrov in prečk za fasadne in strešne zasteklitve. Vidna širina stebrov in prečk znaša 50 mm. Minimalni naklon strehe ≥ 7°.
Globina profilov se določa po statičnih zahtevah.
Osnovni profili pravokotne oblike, globina po statičnih zahtevah - vertikale od 50 do 250 mm, horizontale od 6 do 255 mm. Posebna izvedba profilov za elemente, kjer je potreben razvod kablov po konstrukciji s kanalom na notranji strani za razvod instalacij - E profili; globina E vertikal 105 in 125 mm, globina E horizontal 110 in 130 mm; za ostale globine je na voljo poseben adaprer profil za razvod kablov, ki se ga dodatno montira na notranji strani konstrukcije. Na voljo so sistemski alu in jekleni vstavni profili za povečanje vzrajnostnega momenta profilov.
Konstrukcija v  izvedbi SG (Strucrural Gazing) brez vidnih zunanjih pokrivnih profilov. Pritrditev stekla s sistemskimi držali, ki se vstavijo v fugo izolacijskega distančnika stekla in vijačijo na osnovno fasadno konstrukcijo. Fuga med stekli (20mm) zatesnjena z UV odpornim kitom('mokro' tesnenje). 
Sistemski PVC adapter profili za izvedbo priključkov na ostale gradbene konstrukcije.
Konstrukcija v standardni izvedbi - izolativni sistem, ki omogoča faktor toplotne prevodnosti konstrukcije Uf do 1,5 W/m²K (z upoštevanjem faktorja vijačnih zvez). Možna je vgradnja stekel in izolacijskih polnil do debeline 62 mm in teže do 910 kg.
Zaključki na gradbeni element morajo biti izvedeni po RAL smernicah montaže - znotraj paronepropustni, zunaj paropropustni, vodotesni.</t>
  </si>
  <si>
    <r>
      <t xml:space="preserve">Schüco FWS 50 SG ('mokro' tesnenje) - testi in standardi 
Toplotna izolativnost po EN ISO 10077-2 - Uf = 1,6...1,9 W/m2K 
Zvočna izolativnost po EN ISO 717-1 - do 44dB 
Zrakotesnost po EN 12152 - AE 1200 
Vodotesnost po EN 12154 - RE 1200 
Odpornost na vetrne obremenitve EN 13116 - 2,0kN/m2/3,0kN/m2 
Odpornost na udarce po EN 14019 - I5/E5                                                                                                                                                                                                                                                                                                                                                  </t>
    </r>
    <r>
      <rPr>
        <b/>
        <sz val="10"/>
        <rFont val="Arial"/>
        <family val="2"/>
        <charset val="238"/>
      </rPr>
      <t>Opozorilo - navedene vrednosti so maksimalne vrednosti, ki jih je mogoče doseči in so odvisne tudi od vgrajenega stekla in/ali okovja; služijo samo za prikaz 'zmogljivosti' sistema. Dejansko zahtevane vrednosti so zabeležene pri posameznih elementih ali sklopih elementov.</t>
    </r>
  </si>
  <si>
    <t xml:space="preserve">Sistem:
Schüco FWS 50 SG
</t>
  </si>
  <si>
    <t>Zasteklitev transparentna polja:
- dvoslojna termoizolacijska zasteklitev, Ug = 1,1 W/m2K
- sistemski INOX distančnik stekla
- zunanje steklo kaljeno (ESG), fino brušeni robovi, tesnjeno z UV odpornim kitom, notranje steklo lepljeno VSG
- debelino in obdelavo posameznih stekel v sestavi določi izvajalec skupaj z izbranim dobaviteljem stekla</t>
  </si>
  <si>
    <t>Oprema (okna):
- strešno okno v strukturni izvedbi
- odpiranje s skritim (nevidnim) elektromotorjem</t>
  </si>
  <si>
    <t>Senčila:
- screen rolo po izbiri projektanta- na elektro pogon</t>
  </si>
  <si>
    <t>Ostalo:
- sistemski PVC adapter profili po obodu
- tesnjenje po RAL smernicah motaže po obodu
- skupaj z vsem potrebnim montažnim, pritrdilnim in tesnilnim materialom</t>
  </si>
  <si>
    <r>
      <rPr>
        <b/>
        <i/>
        <sz val="11"/>
        <color theme="1"/>
        <rFont val="Calibri"/>
        <family val="2"/>
        <charset val="238"/>
        <scheme val="minor"/>
      </rPr>
      <t>Splošno</t>
    </r>
    <r>
      <rPr>
        <sz val="11"/>
        <color theme="1"/>
        <rFont val="Calibri"/>
        <family val="2"/>
        <charset val="238"/>
        <scheme val="minor"/>
      </rPr>
      <t xml:space="preserve"> za stavbno pohištvo, okna, vrata, steklene stene: vse dimenzije preveriti na objektu. V ceni upoštevati, dobavo, izdelavo in vgradnjo stavbnega pohištva, vključno z vsemi transporti, prenosi, pomožnimi deli, pritrdilni in pomožnim materialom. Les smreka Izvedba in montaža po detajlu in shemah za okna in vrata. Vse navedene dimenzije so dimenzije oken.</t>
    </r>
    <r>
      <rPr>
        <b/>
        <sz val="11"/>
        <color theme="1"/>
        <rFont val="Calibri"/>
        <family val="2"/>
        <charset val="238"/>
        <scheme val="minor"/>
      </rPr>
      <t xml:space="preserve">  .  </t>
    </r>
  </si>
  <si>
    <t xml:space="preserve">OKNA- </t>
  </si>
  <si>
    <t>dimenzija okna 65/85</t>
  </si>
  <si>
    <t xml:space="preserve"> vratno krilo se vgradi v  objemni podboj, bele barve </t>
  </si>
  <si>
    <t>VN dim.:  95/300</t>
  </si>
  <si>
    <t>VN dim: 85/300</t>
  </si>
  <si>
    <t>vhodna vrata kot npr. PIVOT</t>
  </si>
  <si>
    <t>Izdelava  spuščenega stropa, h= 0,5 m iz vodoodpornih  mavčno kartonskih plošč, vključno z izdelavo podkonstrukcije iz pocinkanih stropnih CD in UD  profilov z obešali pritrjeni na IPE nosilec izvedba vseh zaključkov ob steni in naprava izrezov za svetila,  revizijske lopute.   Obešanje in pritrjevanje po detajlu proizvajalca. kitanje in bandažiranje stikov v kvaliteti K2, polaganje toplotne izolacije razreda A1 debeline 20 cm</t>
  </si>
  <si>
    <t xml:space="preserve">Dobava in montaža suhomontažnih sten in stropa v sledeči sestavi </t>
  </si>
  <si>
    <t>vodoodporna MKP 12,5mm</t>
  </si>
  <si>
    <t>OSB plošča 1,8mm</t>
  </si>
  <si>
    <t>alu konstrukcija z 5 cm tervol izolacije</t>
  </si>
  <si>
    <t>obloga mat bela iz vezane plošče 25 mm</t>
  </si>
  <si>
    <t xml:space="preserve">izvedba zunanjega parapeta v sestavi : </t>
  </si>
  <si>
    <t>zunanja kamnita obloga 3 cm</t>
  </si>
  <si>
    <t>TI in AB preklada že zajeta v drugih postavkah</t>
  </si>
  <si>
    <t>prostor za konvektor 16 cm</t>
  </si>
  <si>
    <t>notranja kamnita obloga 3 cm</t>
  </si>
  <si>
    <t>SKUPAJ:</t>
  </si>
  <si>
    <t xml:space="preserve">Obnova kamnitih vaz  </t>
  </si>
  <si>
    <t>Obnova kamnitih delov fasade, zgoraj</t>
  </si>
  <si>
    <t>Obnova kamnitih delov fasade, spodaj</t>
  </si>
  <si>
    <t>Obnova profilirane fasade</t>
  </si>
  <si>
    <t>Stebra</t>
  </si>
  <si>
    <t>Nova kamnita vaza  40/106cm</t>
  </si>
  <si>
    <t>Obnova kamnitih vaz  40/106cm</t>
  </si>
  <si>
    <t>Obnova balustrad</t>
  </si>
  <si>
    <t xml:space="preserve">m </t>
  </si>
  <si>
    <t>Obnova kanite kape ograje (h=30cm)</t>
  </si>
  <si>
    <t>Obnova kamnitih delov fasade (h=30cm)</t>
  </si>
  <si>
    <t>Levi paviljon</t>
  </si>
  <si>
    <t>Obnova kamnite kape ograje (h=30cm)</t>
  </si>
  <si>
    <t>Desni paviljon</t>
  </si>
  <si>
    <t>Nov gladek apnen omet</t>
  </si>
  <si>
    <t>Odbijanje starega ometa</t>
  </si>
  <si>
    <t>Oranžerija</t>
  </si>
  <si>
    <t>Obnove fasade</t>
  </si>
  <si>
    <t>Obnova kovane ograje/vrat</t>
  </si>
  <si>
    <t>Obnova kamnite obrobe</t>
  </si>
  <si>
    <t>Nove kamnite obrobe</t>
  </si>
  <si>
    <t xml:space="preserve">Kamnita talna obroba 15/40cm </t>
  </si>
  <si>
    <t>nov kamnit okenski okvir (vzhodna fasada) 129/162/16cm</t>
  </si>
  <si>
    <t>nova lesena vrata 93/185cm</t>
  </si>
  <si>
    <t>obnova kamnitega vratnega okvirja 125/199/17cm</t>
  </si>
  <si>
    <t xml:space="preserve">novo leseno okno (2 krilno, 6 delno) 91/132 </t>
  </si>
  <si>
    <t>nov kamnit okenski okvir 129/162/16cm</t>
  </si>
  <si>
    <t>obnova kamnitega okenskega okvirja 129/162/16cm</t>
  </si>
  <si>
    <t>Stavbno pohištvo</t>
  </si>
  <si>
    <t>Levi paviljon 8,30 m2</t>
  </si>
  <si>
    <t>Desni paviljon 8,30 m2</t>
  </si>
  <si>
    <t>Oranžerija 149 m2</t>
  </si>
  <si>
    <t>Opečni tlak 30/15/2-3cm</t>
  </si>
  <si>
    <t>Tlak</t>
  </si>
  <si>
    <t>skupaj</t>
  </si>
  <si>
    <t>cena/enoto</t>
  </si>
  <si>
    <t>m.e.</t>
  </si>
  <si>
    <t>kol</t>
  </si>
  <si>
    <t>Opis povzet  po popisih restavratorja</t>
  </si>
  <si>
    <t>Nova vhodna vrata 200/290cm ( v popisih GO)</t>
  </si>
  <si>
    <t>novo leseno okno vzhodna fasada (2 krilno, 6 delno) 91/132 ( v popisih GO)</t>
  </si>
  <si>
    <t>Odstranitev starega ometa, izvedba novega fasadnega  ometa po izboru restavratorja, predvidoma apnen omet v popisu restavratorskih del</t>
  </si>
  <si>
    <t>Opomba: vsa vprašanja v zvezi z restavratorskimi deli nasloviti na g. Jože Drešar</t>
  </si>
  <si>
    <t>STROJNE INSTALACIJE</t>
  </si>
  <si>
    <t>RESTAVRATORSKA DELA</t>
  </si>
  <si>
    <t>KPL</t>
  </si>
  <si>
    <t>Montaža, amortizacija in demontaža klasičnega odra za dela v notranjosti  odra višine do 6m.</t>
  </si>
  <si>
    <t xml:space="preserve">finalni tlak opečni formata 30/15 cm, debeline  2,5 cm zajet v restavratorskih delih </t>
  </si>
  <si>
    <t>sistemske plošče za talno ogrevanje zajete v strojnih instačacijah</t>
  </si>
  <si>
    <t>DDV ni zajet!</t>
  </si>
  <si>
    <t>€</t>
  </si>
  <si>
    <t>VODOVOD IN KANALIZACIJA</t>
  </si>
  <si>
    <t>C</t>
  </si>
  <si>
    <t>PREZRAČEVANJE</t>
  </si>
  <si>
    <t>B</t>
  </si>
  <si>
    <t>OGREVANJE IN HLAJENJE</t>
  </si>
  <si>
    <t>A</t>
  </si>
  <si>
    <t>STROJNO INSTALACIJSKA DELA</t>
  </si>
  <si>
    <t>september.2021</t>
  </si>
  <si>
    <t>Verzija:</t>
  </si>
  <si>
    <t>Oranžerija v park dvorca Doranava</t>
  </si>
  <si>
    <t xml:space="preserve">Objekt: </t>
  </si>
  <si>
    <t>Ministrstvo za kulturo RS</t>
  </si>
  <si>
    <t>Investitor:</t>
  </si>
  <si>
    <t>Izbrani izvajalec mora istočasno pri izvedbi upoštevati vse PZI načrte strojnih instalacij. Vsa morebitna neskladja pravočasno pred proizvodnjo in naročitvjo materiala oz. njegovo vgradnjo biti javljena istočasno nadzorniku, arhitektu in naročniku.</t>
  </si>
  <si>
    <t>Vsi vgrajeni materiali v času gradnje morajo biti zaščiteni proti poškodbam v času gradnje.</t>
  </si>
  <si>
    <t>V popisih so pri določenih pozicijah navedena komercialna imena posameznih proizvodov. Navedba proizvoda ni zahteva naročnika in njena izpolnitev za ponudnika ni zavezujoča. Služi zgolj kot primer (opis) na trgu prisotnega proizvoda, čigar uporabnost ter kvaliteta materialov in izvedbe izpolnjujejo naročnikova pričakovanja. Ponudnik lahko ponudi katerikoli podoben proizvod drugega proizvajalca, ki pa mora enakovredno služiti svojemu namenu in biti enake ali boljše kvalitete od navedenega. V tem primeru je ponudnik dolžan  navesti podatke o proizvodu : Izdelovalec, Tip, Kataloška številka in je naprošen, da kot izkaz tehničnih lastnosti proizvoda priloži verodostojna dokazila kot so: katalog, prospekt ali drug ustrezen uraden material s tehničnimi specifikacijami ponujenega elementa opreme oziroma izjava proizvajalca, da ima takšne karakteristike. V primeru, da ponudnik ne bo navedel podatkov o ponujenem proizvodu, bo veljalo, da je ponudil proizvod proizvajalca, katerega komercialno ime je navedeno v popisu.</t>
  </si>
  <si>
    <t>DDV prikazati posebej</t>
  </si>
  <si>
    <t>Upoštevati vsa dodatna navodila nadzora in projektanta</t>
  </si>
  <si>
    <t>Vse mere kontrolirati na kraju samem oz. na gradbišču</t>
  </si>
  <si>
    <t>Vse dobave in nabave materialov ter veznih in montažnih materialov</t>
  </si>
  <si>
    <t>Opomba - v ceni upoštevati:</t>
  </si>
  <si>
    <t>Ponudnik je dolžan pri ponudbi upoštevati vse povezane stroške, ki so potrebni za tehnično pravilno izvedbo del, ki jih ponuja v izvedbo (kot npr. razni pritrdilni material, vezni, tesniln material, podkonstrukcije  in podobno.</t>
  </si>
  <si>
    <t>V enotnih cenah je upoštevati ves potrebni material, delo in  transporte, vgrajeno franko objekt!</t>
  </si>
  <si>
    <t>Pri vseh opisih delovnih postavk smiselno veljajo splošna določila standardiziranih opisov del</t>
  </si>
  <si>
    <t>Opomba - pri sestavi ponudbe upoštevati:</t>
  </si>
  <si>
    <t>V primeru tiskarskih napak in neskladij  v projektu je dolžan na to opozoriti projektanta pred oddajo ponudbe.</t>
  </si>
  <si>
    <t>Izvajalec je dolžan pri sestavi ponudbe in izvajanju del upoštevati vse grafične in tekstualne dela projekta.</t>
  </si>
  <si>
    <t>Naročnik bo pri pregledu ponudb preveril ustreznost ponudbenih cen glede na zahtevan material ali opremo. Razlike v cenah, ki bodo temeljile na manjši kakovosti bo moral finančno nadomestiti izvajalec sam.</t>
  </si>
  <si>
    <t>Izvajalec je opozorjen da mora upoštevati navedene materiale in opremo oziroma da zagotovi kvalitetno enakovrednost!</t>
  </si>
  <si>
    <t>Pred oddajo ponudbe in pričetkom del je treba vse opise, mere, količine in obdelave kontrolirati po zadnje veljavnih načrtih, opisih in detajlih!</t>
  </si>
  <si>
    <t>Opomba - pred oddajo ponudbe upoštevati:</t>
  </si>
  <si>
    <t>SKUPAJ OGREVANJE IN HLAJENJE:</t>
  </si>
  <si>
    <t>Skupaj splošni stroški:</t>
  </si>
  <si>
    <t>pvš</t>
  </si>
  <si>
    <t>Transport in zavarovanje</t>
  </si>
  <si>
    <t>Tlačni preizkus in preizkus tesnosti instalacij ogrevanja, izdaja poročila.</t>
  </si>
  <si>
    <t>%</t>
  </si>
  <si>
    <t>Pripravljalna in zaključna dela, pripravljalna dela, zarisovanje, poskusno obratovanje, regulacija armatur in zaključna dela. 
 - polnjenje cevovoda z mehčano vodo,
 - cirkulacija vode,
 - meritve</t>
  </si>
  <si>
    <t>Manjša nepredvidena dela</t>
  </si>
  <si>
    <t>Dolblenje in vrtanje sten in tal, izdelava raznih utorov, prebojev za potrebe izdelave  instalacij ogrevanja, skupaj z odvodzom odvečnega materiala na deponijo.</t>
  </si>
  <si>
    <t>Izvedba nastavitev in meritev hidravličnih razmer v cevovodih, v skladus predpisanimi parametri iz risb projektne dokumentacije, ureguliranje sistema, kompletno z izdelavo kvalificiranega zapisnika. Po potrebi prisotnost pooblaščen serviser dobavitelja.</t>
  </si>
  <si>
    <t>Izvedba nastavitev in meritev hidravličnih razmer ogrevalni/hladilni sistem s konvektorji</t>
  </si>
  <si>
    <t>Kvaliteta vode za polnjenje sistema v smislu preprečevanja korozije v cevovodih in elementih mora odgovarjati ustreznim predpisom (npr. ÖNORM H 5195-1). Potrebno je pri polnjenju vzeti vzorec vode in narediti analizo. Po 4 do 6 tednih obratovanja sistem je potrebno iz sistema vzeti vzorce vodo in narediti analizo. Potrebno je primerjati rezultate analiz ob polnjenju in po obratovanju ter izdelati priporočila sistemsko vodo v smislu preprečevanja korozije (dodajanje ustreznih inhibitorjev)
V primeru vgradnje naprav za odplinjanje sistemske vode, je pri dodajanju inhibitorjev, potrebno upoštevati navodila proizvajalca.</t>
  </si>
  <si>
    <t>Monitoring sistemske vode po ÖNORM H 5195-1</t>
  </si>
  <si>
    <t>Splošni stroški</t>
  </si>
  <si>
    <t>Skupaj talno ogrevanje:</t>
  </si>
  <si>
    <t xml:space="preserve"> Uponor obložna folija 150x8 dolžine 50 m</t>
  </si>
  <si>
    <t xml:space="preserve">ki omogoča izdelavo tesnega spoja med obložno folijo in izolacijo ter natančno vgradnjo v kotih/vogalih; posebej primerno za samorazlivne estrihe.
Material: zaprto celični polietilen PE-LD
Razred gradbenega material: B2
Barva: modra
Proizvod:  Uponor ali enakovredno, tip. </t>
  </si>
  <si>
    <r>
      <rPr>
        <b/>
        <sz val="9"/>
        <rFont val="Calibri"/>
        <family val="2"/>
        <charset val="238"/>
        <scheme val="minor"/>
      </rPr>
      <t>Dobava in vgradnja obložne folije</t>
    </r>
    <r>
      <rPr>
        <sz val="9"/>
        <rFont val="Calibri"/>
        <family val="2"/>
        <charset val="238"/>
        <scheme val="minor"/>
      </rPr>
      <t xml:space="preserve"> za vgradnjo med estrihom in mejnimi gradbenimi deli (stena, ...), za talne konstrukcije v skladu z DIN 18560 in DIN EN 1264; z večkratno perforacijo za lažje odstranjevanje, zadnja stran samolepilna, sprednja stran s PE folijo  in samolepilnim trakom,</t>
    </r>
  </si>
  <si>
    <t>l</t>
  </si>
  <si>
    <t>Uponor dodatek za estrih za boljšo toplotno prevodnost, tip VD 450</t>
  </si>
  <si>
    <r>
      <t xml:space="preserve">Poraba pri debelini estriha 7 cm: približno 0.2 l/m²
Minimalno prekritje cevi z estrihom: 30 mm pri 2kN/m² ali 45 mm pri 5kN/m² v povezavi z Uponorjevo izolacijo/sistemskimi ploščami za 5kN/m² 
Čas vezanja in sušenja: 21 dni
</t>
    </r>
    <r>
      <rPr>
        <b/>
        <u/>
        <sz val="9"/>
        <rFont val="Calibri"/>
        <family val="2"/>
        <charset val="238"/>
        <scheme val="minor"/>
      </rPr>
      <t>DODATEK POTREBNO OBVEZNO PREDATI IZVAJALCEM ESTRIHA!!!</t>
    </r>
    <r>
      <rPr>
        <sz val="9"/>
        <rFont val="Calibri"/>
        <family val="2"/>
        <charset val="238"/>
        <scheme val="minor"/>
      </rPr>
      <t xml:space="preserve">
Proizvod:  Uponor ali enakovredno, tip.  </t>
    </r>
  </si>
  <si>
    <r>
      <rPr>
        <b/>
        <sz val="9"/>
        <rFont val="Calibri"/>
        <family val="2"/>
        <charset val="238"/>
        <scheme val="minor"/>
      </rPr>
      <t>Dodatek za estrih za boljšo toplotno prevodnost.</t>
    </r>
    <r>
      <rPr>
        <sz val="9"/>
        <rFont val="Calibri"/>
        <family val="2"/>
        <charset val="238"/>
        <scheme val="minor"/>
      </rPr>
      <t xml:space="preserve"> Uporablja se kot dodatek za estrihe in malte; izboljša kvaliteto estriha zaradi povečane plastičnosti in boljšega zadrževanja vode.
Ne sme se uporabljati v kombinaciji s samorazlivnimi ali anhidritnimi estrihi!!</t>
    </r>
  </si>
  <si>
    <t>Uponor zaščitna cev za cevi do dimenzije 20 mm</t>
  </si>
  <si>
    <r>
      <rPr>
        <b/>
        <sz val="9"/>
        <rFont val="Calibri"/>
        <family val="2"/>
        <charset val="238"/>
        <scheme val="minor"/>
      </rPr>
      <t>Dobava in vgradnja zaščitne cev za cevi do dimenzije 20</t>
    </r>
    <r>
      <rPr>
        <sz val="9"/>
        <rFont val="Calibri"/>
        <family val="2"/>
        <charset val="238"/>
        <scheme val="minor"/>
      </rPr>
      <t xml:space="preserve"> mm. Izdelana iz PE-LD, vzdolžno prerezana. Namenjena za zaščito cevi do dimenzije 20 mm pri prehodih skozi razmejitveni profil.
Dolžina: 300 mm
Proizvod:  Uponor ali enakovredno, tip.</t>
    </r>
  </si>
  <si>
    <t>Uponor držalo cevi - lok 14 - 17 mm</t>
  </si>
  <si>
    <r>
      <rPr>
        <b/>
        <sz val="9"/>
        <rFont val="Calibri"/>
        <family val="2"/>
        <charset val="238"/>
        <scheme val="minor"/>
      </rPr>
      <t>Dobava in vgradnja držala cevi - lok 14 - 17 mm</t>
    </r>
    <r>
      <rPr>
        <sz val="9"/>
        <rFont val="Calibri"/>
        <family val="2"/>
        <charset val="238"/>
        <scheme val="minor"/>
      </rPr>
      <t xml:space="preserve"> Izdelan iz galvansko zaščitenega jekla. Služi kot opora/držalo cevem v predelu razdelilca. 
Proizvod:  Uponor ali enakovredno, tip.  </t>
    </r>
  </si>
  <si>
    <t>Uponor Smart Tacker izolacijska rola EPS DES 30-3mm</t>
  </si>
  <si>
    <t xml:space="preserve">Proizvod:  Uponor ali enakovredno, tip.  </t>
  </si>
  <si>
    <t>Toplotna in zvočna izolacijska rola sestoji iz na pretrge odporne teksturne folije, ki je nalepljena na EPS plošče, ki so v skladu s standardom DIN EN 13163 in DIN V 4108-10. DIN EN 13501-1 požarna klasifikacija: razred E
Razred gradbenega materiala: B2 (DIN 4102), normalno gorljivo. Primerno za uporabo na površinah med nadstropji, katerih prostori so ogrevani z
isto temperaturo. Teksturna folija na izolacijski roli je opremljena z natiskano mrežo 100 mm in samolepilnim trakom ob daljši stranici, ki je namenjen za izvedbo vodotesnega stika med položenimi izolacijskimi rolami.
Maksimalna obremenitev:  CP-2 - 5,0 kN/m²</t>
  </si>
  <si>
    <r>
      <rPr>
        <b/>
        <sz val="9"/>
        <rFont val="Calibri"/>
        <family val="2"/>
        <charset val="238"/>
        <scheme val="minor"/>
      </rPr>
      <t>Dobava in vgradnja sistemske plošče za talno ogrevanje</t>
    </r>
    <r>
      <rPr>
        <sz val="9"/>
        <rFont val="Calibri"/>
        <family val="2"/>
        <charset val="238"/>
        <scheme val="minor"/>
      </rPr>
      <t xml:space="preserve">. </t>
    </r>
  </si>
  <si>
    <t>Uponor Vario podometna omarica PT 790x123mm (kos)</t>
  </si>
  <si>
    <t>Proizvajalec: Uponor  ali enakovredno, tip:</t>
  </si>
  <si>
    <t xml:space="preserve">Predvideni proizvod: </t>
  </si>
  <si>
    <t>Za pritrditev razdelilcev talnega ogrevanja, priključnih modulov in regulacijskih postaj na univerzalno pritrdilno letev vključno s pritrdilnim setom. Izdelana iz galvaniziranega jekla. Vsi vidni deli so praškasto barvani v beli barvi (RAL 9010).
Širina omarice (z okvirjem): 555-950mm
Vgradna globina omarice: 120-180mm
Vgradna višina omarice: 820-910mm</t>
  </si>
  <si>
    <t>Dobava in vgradnja  podometne omarice za talno gretje</t>
  </si>
  <si>
    <t xml:space="preserve">Uponor Vario balansirni ventil G1 - Rp1 </t>
  </si>
  <si>
    <t>Priključni ventil se lahko uporablja za krmiljenje posamičnih con.
Material: ohišje izdelano iz medenine, ročki izdelani iz poliamida.
Maksimalni preizkusni tlak: 10 barov (voda)</t>
  </si>
  <si>
    <t>- G1/Rp1 povratnega ventila za zapiranje/odpiranje razdelilca, vključno z ročko in prikazom zapiranja; uporaben za Uponorjev termopogon za plastični razdelilec.
kvs vrednost: 6,4 m³/h 
V kombinaciji z Uponorjevimi termopogoni za plastični razdelilec znaša kvs vrednost 4,8 m³/h</t>
  </si>
  <si>
    <t>Za hidravlično balansiranje in zapiranje dovoda/povratka Uponor Vario M razdelilca. Sestoji iz:
- G 1/Rp1 dovodnega regulacijskega ventila za hidravlično balansiranje in neodvisno zapiranje/odpiranje razdelilca, vključno z ročko in prikazom za nastavitev/zapiranje.
kvs vrednost: 5,4 m³/h</t>
  </si>
  <si>
    <t>Dobava in vgradnja  kompleta zapornih in balansirnih ventilov za razdelilec talnega ogrevanje</t>
  </si>
  <si>
    <t>10 odcepi (kos)</t>
  </si>
  <si>
    <t>Uponor Vario M razdelilec s topmetrom FM, x odcepov</t>
  </si>
  <si>
    <t>Maksimalni obratovalni tlak: 6 barov</t>
  </si>
  <si>
    <t>Maksimalna obratovalna temperatura: 60°C</t>
  </si>
  <si>
    <t>- razdelilec
- z integriranimi ventili
- priklop z desne ali z leve strani G1, ploščato tesnjenje
- dovodni del z merilci pretoka za nastavljanje in zapiranje
- povratni del z ventili in ročko
- integrirana polnilno-izpustna pipa na dovodu in povratku
- priključek za zanke: G3/4" evrokonus
- razmak med odcepi 50mm
- izdelano iz s steklenimi vlakni ojačanega poliamida</t>
  </si>
  <si>
    <t xml:space="preserve">Dobava in vgradnja  plastičnega razdelilca z merilcem pretoka, </t>
  </si>
  <si>
    <t>Uponor vijačna spojka MLC 17-3/4"FT Euro</t>
  </si>
  <si>
    <t>Vijačna spojka izdelana iz medenine, za priključitev PE-Xa cevi na razdelilce. Notranji navoj 3/4-eurokonus skladen s standardom DIN EN ISO 228-1.</t>
  </si>
  <si>
    <t xml:space="preserve">Dobava in vgradnja  vijačne spojke </t>
  </si>
  <si>
    <t>tm</t>
  </si>
  <si>
    <t>Uponor cev Comfort Pipe PLUS 16x2,0, kluti 120,240 ali 640m</t>
  </si>
  <si>
    <t>Proizvajalec:UPONOR ali enakovredno</t>
  </si>
  <si>
    <t>Razred uporabe: 4+5/ 6 bar
Maksimalna načrtovana temperatura: 90 °C
Temperatura, pri kateri nastanejo poškodbe: 100 °C
Načrtovan tlak 6/10 barov pri 90°C/70°C
Požarni razred: E v skladu s standardom DIN EN 13501-1</t>
  </si>
  <si>
    <t>PE-Xa cev z difuzijskim slojem iz EVOH-a (etil-vinil-alkohol) z dodatnim zunanjim zaščitnim slojem v beli barvi in dvema modrima črtama. Ustreza standardu EN ISO 15875 "Plastični cevni sistemi za instalacije s toplo in hladno vodo - zamrežen polietilen" in ustreza zahtevam za tesnost na kisik v skladu s standardom DIN 4726. Te cevi, ki so namenjene za talno ogrevanje in hlajenje, so primerne za spajanje z Uponor Q&amp;E fitingi in Uponor vijačnimi fitingi.</t>
  </si>
  <si>
    <t>Cev za talno ogrevanje PE-Xa</t>
  </si>
  <si>
    <t>Talno ogrevanje</t>
  </si>
  <si>
    <t>Skupaj grelno/hladilni elementi:</t>
  </si>
  <si>
    <t>DN20</t>
  </si>
  <si>
    <t>Dimenzije:</t>
  </si>
  <si>
    <t>ali enakovredno</t>
  </si>
  <si>
    <t xml:space="preserve">Tip:    </t>
  </si>
  <si>
    <t>Proizvod:     KOVINA</t>
  </si>
  <si>
    <t>Kot na primer:</t>
  </si>
  <si>
    <t>Servisni ventil s kapo, z navojnim priključkom, delovni tlak do 10 bar, vključno pritrdilni in tesnilni material.</t>
  </si>
  <si>
    <t>Servisni ventil s kapo - navojni, PN10</t>
  </si>
  <si>
    <t>Tip: N25</t>
  </si>
  <si>
    <t xml:space="preserve">Proizvajalec: Reflex ali enakovreno </t>
  </si>
  <si>
    <t>Volumen V = 25 L</t>
  </si>
  <si>
    <t>Zaprta raztezna posoda z membrano</t>
  </si>
  <si>
    <t>Raztezna posoda</t>
  </si>
  <si>
    <t>Ustreza: Aermec AER503IR</t>
  </si>
  <si>
    <t>Sobni termostat z LED zalosnom za upravljanje
s parapetnimi</t>
  </si>
  <si>
    <t>Sobni termostat konvektorja s tedensko
 programsko uro</t>
  </si>
  <si>
    <t>DN25</t>
  </si>
  <si>
    <t>DN32</t>
  </si>
  <si>
    <t>DN15</t>
  </si>
  <si>
    <t>DN32 PN6</t>
  </si>
  <si>
    <t>DN25 PN6</t>
  </si>
  <si>
    <r>
      <t>Čistilni kos</t>
    </r>
    <r>
      <rPr>
        <sz val="9"/>
        <rFont val="Calibri"/>
        <family val="2"/>
        <charset val="238"/>
      </rPr>
      <t>, za ogrevanje, navojni, vključno tesnila in vijaki</t>
    </r>
  </si>
  <si>
    <t>Odzračni lonček V=2 lit, skupaj z ventilom DN15</t>
  </si>
  <si>
    <r>
      <t>Izpustna pipica</t>
    </r>
    <r>
      <rPr>
        <sz val="9"/>
        <rFont val="Calibri"/>
        <family val="2"/>
        <charset val="238"/>
      </rPr>
      <t>, montažni material</t>
    </r>
  </si>
  <si>
    <r>
      <rPr>
        <b/>
        <sz val="9"/>
        <rFont val="Calibri"/>
        <family val="2"/>
        <charset val="238"/>
        <scheme val="minor"/>
      </rPr>
      <t>Krogelni ventil</t>
    </r>
    <r>
      <rPr>
        <sz val="9"/>
        <rFont val="Calibri"/>
        <family val="2"/>
        <charset val="238"/>
      </rPr>
      <t>, za ogrevanje, navojni, vključno tesnila in vijaki, za ogrevanje, z dolgo ročico</t>
    </r>
  </si>
  <si>
    <t>Proizvod: Vailant eloMENT 150</t>
  </si>
  <si>
    <t>Pel = 1,5kW</t>
  </si>
  <si>
    <t>Aermec Omnia UL16P</t>
  </si>
  <si>
    <t xml:space="preserve">Proizvod: Aermec (Bossplast d.o.o) ali enakovredno                                                                               </t>
  </si>
  <si>
    <t xml:space="preserve">- Kondenčna posoda (BC10)
</t>
  </si>
  <si>
    <t>Dodatna oprema:</t>
  </si>
  <si>
    <t xml:space="preserve">- toplotni izmenjevalnik je iz bakrenih cevi z aluminijastimi lamelami, ki so pritjene direktno na bakrene cevi, izoliran je z 10mm izolacijo z zaprtocelično strukturo                        </t>
  </si>
  <si>
    <t>- zbiralnik kondenzata je odstranljive izvedbe in tako je omogočen dostop do cevnega registra in ventilatorskega motorja,</t>
  </si>
  <si>
    <t>- motor ventilatorja ima krmilno kartico z izbranimi tremi hitrostmi,</t>
  </si>
  <si>
    <t>- izstopni priključek je iz bakrene cevi,</t>
  </si>
  <si>
    <t>Parapetni ventilatorski konvektor</t>
  </si>
  <si>
    <t>Grelno/hladilni elementi</t>
  </si>
  <si>
    <t>Skupaj glavni razvodi:</t>
  </si>
  <si>
    <t>DN32 d40,0  20mm</t>
  </si>
  <si>
    <t>DN25 d28,0  20mm</t>
  </si>
  <si>
    <t>DN20 d22,0 20mm</t>
  </si>
  <si>
    <t>DN15 d18,0 10 mm</t>
  </si>
  <si>
    <r>
      <t xml:space="preserve">Dobava in montaža - </t>
    </r>
    <r>
      <rPr>
        <b/>
        <sz val="9"/>
        <rFont val="Calibri"/>
        <family val="2"/>
        <charset val="238"/>
      </rPr>
      <t>Toplotna izolacija cevi</t>
    </r>
    <r>
      <rPr>
        <sz val="9"/>
        <rFont val="Calibri"/>
        <family val="2"/>
        <charset val="238"/>
      </rPr>
      <t xml:space="preserve"> ogrevne vode, </t>
    </r>
    <r>
      <rPr>
        <u/>
        <sz val="9"/>
        <rFont val="Calibri"/>
        <family val="2"/>
        <charset val="238"/>
      </rPr>
      <t>vodeno pod stropom in instalacijskih jaških</t>
    </r>
    <r>
      <rPr>
        <sz val="9"/>
        <rFont val="Calibri"/>
        <family val="2"/>
        <charset val="238"/>
      </rPr>
      <t>, izdelana iz izolacijskih cevakov iz alu kaširane mineralne volne, za sledeče cevi:</t>
    </r>
  </si>
  <si>
    <t>DN32 d35,0 x 1,5</t>
  </si>
  <si>
    <t>DN25 d28,0 x 1,5</t>
  </si>
  <si>
    <t>DN20 d22,0 x 1,5</t>
  </si>
  <si>
    <t>DN15 d18,0 x 1,2</t>
  </si>
  <si>
    <r>
      <t>Dobava in montaža -</t>
    </r>
    <r>
      <rPr>
        <b/>
        <sz val="9"/>
        <rFont val="Calibri"/>
        <family val="2"/>
        <charset val="238"/>
        <scheme val="minor"/>
      </rPr>
      <t xml:space="preserve"> Sistemska cev iz ogljikovega jekla</t>
    </r>
    <r>
      <rPr>
        <sz val="9"/>
        <rFont val="Calibri"/>
        <family val="2"/>
        <charset val="238"/>
        <scheme val="minor"/>
      </rPr>
      <t xml:space="preserve">, za ogrevanje, </t>
    </r>
    <r>
      <rPr>
        <u/>
        <sz val="9"/>
        <rFont val="Calibri"/>
        <family val="2"/>
        <charset val="238"/>
        <scheme val="minor"/>
      </rPr>
      <t>za montažo pod strop in montažo v instalacijske jaške.</t>
    </r>
    <r>
      <rPr>
        <sz val="9"/>
        <rFont val="Calibri"/>
        <family val="2"/>
        <charset val="238"/>
        <scheme val="minor"/>
      </rPr>
      <t xml:space="preserve"> Spajanje s stiskanjem. Ne vsebuje LABS, površinsko cinkane (galvansko), 8-14µm, ni gorljivo, razred gorljivosti A1 v skladu z DIN 4102-1, vključno ves potreben montažni in pritrdilni, obešalni material, dodatek za razrez, vključno fitingi.
Kot Geberit Mapress ogljikovo jeklo</t>
    </r>
  </si>
  <si>
    <t>Glavni razvodi</t>
  </si>
  <si>
    <t>[Eur]</t>
  </si>
  <si>
    <t>Vrednost</t>
  </si>
  <si>
    <t>Cena/enoto</t>
  </si>
  <si>
    <t>Količina</t>
  </si>
  <si>
    <t>Enota</t>
  </si>
  <si>
    <t>Ime postavke</t>
  </si>
  <si>
    <t>Post.</t>
  </si>
  <si>
    <t>Tesnenje kanalav na izstopu iz objekta</t>
  </si>
  <si>
    <r>
      <rPr>
        <b/>
        <sz val="9"/>
        <rFont val="Calibri"/>
        <family val="2"/>
        <charset val="238"/>
      </rPr>
      <t>Pripravljalna dela</t>
    </r>
    <r>
      <rPr>
        <sz val="9"/>
        <rFont val="Calibri"/>
        <family val="2"/>
        <charset val="238"/>
      </rPr>
      <t>, zarisovanje, izdelava shem, obratovalnih navodil, zaključna dela, meritve regulacija količin, poduk osebja</t>
    </r>
  </si>
  <si>
    <r>
      <rPr>
        <b/>
        <sz val="9"/>
        <rFont val="Calibri"/>
        <family val="2"/>
        <charset val="238"/>
      </rPr>
      <t>Meritve in izdaja poročila</t>
    </r>
    <r>
      <rPr>
        <sz val="9"/>
        <rFont val="Calibri"/>
        <family val="2"/>
        <charset val="238"/>
      </rPr>
      <t xml:space="preserve"> za instalacijo prezračevanja. Preizkus se izvede  po montaži</t>
    </r>
  </si>
  <si>
    <r>
      <rPr>
        <b/>
        <sz val="9"/>
        <rFont val="Calibri"/>
        <family val="2"/>
        <charset val="238"/>
      </rPr>
      <t>Gradbena dela - izvedba instalacijskih utorov in prebojev</t>
    </r>
    <r>
      <rPr>
        <sz val="9"/>
        <rFont val="Calibri"/>
        <family val="2"/>
        <charset val="238"/>
      </rPr>
      <t xml:space="preserve">  Ocenjeno</t>
    </r>
  </si>
  <si>
    <t>Skupaj prezračevalne naprave in razvodi:</t>
  </si>
  <si>
    <t>Tip: BL3-1500x400</t>
  </si>
  <si>
    <t>Proizvajalec: Bossplast</t>
  </si>
  <si>
    <t>Prezračevalna rešetka - kvadratna</t>
  </si>
  <si>
    <t>Tip: B-AZR-1200x400</t>
  </si>
  <si>
    <t>Zunanja zaščitna rešetka - kvadratna</t>
  </si>
  <si>
    <t>dim. 1200x400</t>
  </si>
  <si>
    <t xml:space="preserve">Proizvajalec: Systemair </t>
  </si>
  <si>
    <r>
      <t xml:space="preserve">Dušilna loputa za nastavljanje pretočnih količin zraka na dovodnih in odvodnih kanalskih priključkih. Prirejena za vgradnjo v sisteme pravokotnih in spiro kanalov. Sestavljene iz ohišja in lamele iz pocinkane pločevine ter mehanizma za  nastavljanje kota lamel, vključno spojni in pritrdilni material.
</t>
    </r>
    <r>
      <rPr>
        <b/>
        <sz val="9"/>
        <rFont val="Calibri"/>
        <family val="2"/>
        <charset val="238"/>
        <scheme val="minor"/>
      </rPr>
      <t>Vključno z pogonom z vzmetjo (M4)!!</t>
    </r>
  </si>
  <si>
    <t>Dobava in vgradnja pravokotnih regulacijskih loput</t>
  </si>
  <si>
    <t xml:space="preserve">   - rob od   560 - 1000 mm debelina 0,8 mm  </t>
  </si>
  <si>
    <t>Debelina pločevine po DIN 24190:</t>
  </si>
  <si>
    <t>Tesnost kanalov in spojev mora biti izvedena po SIST prEN 1507:2001</t>
  </si>
  <si>
    <t>Pravokotni in kanali iz pocinkane jeklene pločevine, debelina pločevine po DIN 1946 in DIN 24157, spoji kitani oz tesnjeni na predpisano lektažo, koplet z vsemi oblikovnimi elementi (kolena, prehodi, priključki, nastavki, revizijske odprtine za kotrolo kanalov…),  z dušilnimi loputami z ročnim mehanizmom za nastavitev količine zraka, koplet z obešali</t>
  </si>
  <si>
    <t>Pravokotni kanali</t>
  </si>
  <si>
    <t>fi:  Ф 100mm</t>
  </si>
  <si>
    <t>Opomba:</t>
  </si>
  <si>
    <t xml:space="preserve">  - premer od 560 - 1000 mm debelina 1,13 mm</t>
  </si>
  <si>
    <t xml:space="preserve">  - premer od 280 -   500 mm debelina 1,00 mm  </t>
  </si>
  <si>
    <t xml:space="preserve">  - premer od 140 -   250 mm debelina 0,88 mm </t>
  </si>
  <si>
    <t xml:space="preserve">  - premer od 100 -   125 mm debelina 0,75 mm </t>
  </si>
  <si>
    <t>Okrogli-SPIRO kanali iz pocinkane jeklene pločevine, debelina pločevine po DIN 1946 in DIN 24157, spoji kitani oz tesnjeni na predpisano lektažo, koplet z vsemi oblikovnimi elementi (kolena, prehodi, priključki, nastavki, revizijske odprtine za kotrolo kanalov…),  z dušilnimi loputami z ročnim mehanizmom za nastavitev količine zraka, koplet z obešali</t>
  </si>
  <si>
    <t xml:space="preserve">Okrogli Spiro kanali </t>
  </si>
  <si>
    <t>kom.</t>
  </si>
  <si>
    <t>´Vod=60 m3/h</t>
  </si>
  <si>
    <r>
      <t xml:space="preserve">Kopalniški radialni odvodni ventilator, podometne izvedbe, </t>
    </r>
    <r>
      <rPr>
        <b/>
        <sz val="9"/>
        <rFont val="Calibri"/>
        <family val="2"/>
        <charset val="238"/>
      </rPr>
      <t>z nepovratno loputo</t>
    </r>
    <r>
      <rPr>
        <sz val="9"/>
        <color theme="1"/>
        <rFont val="Calibri"/>
        <family val="2"/>
        <charset val="238"/>
        <scheme val="minor"/>
      </rPr>
      <t>, z zakasnitvijo izklopa. 
Kot MELTEM VARIO 2</t>
    </r>
  </si>
  <si>
    <t>Prezračevalne napreva in razvodi</t>
  </si>
  <si>
    <t>SKUPAJ VODOVOD IN KANALIZACIJA:</t>
  </si>
  <si>
    <r>
      <rPr>
        <b/>
        <sz val="9"/>
        <color theme="1" tint="4.9989318521683403E-2"/>
        <rFont val="Calibri"/>
        <family val="2"/>
        <charset val="238"/>
        <scheme val="minor"/>
      </rPr>
      <t>Tlačni in tesnostni preizkus kanalizacije</t>
    </r>
    <r>
      <rPr>
        <sz val="9"/>
        <color theme="1" tint="4.9989318521683403E-2"/>
        <rFont val="Calibri"/>
        <family val="2"/>
        <charset val="238"/>
        <scheme val="minor"/>
      </rPr>
      <t>, vključno z izdelavo zapisnika oz. poročila.</t>
    </r>
  </si>
  <si>
    <r>
      <rPr>
        <b/>
        <sz val="9"/>
        <color theme="1" tint="4.9989318521683403E-2"/>
        <rFont val="Calibri"/>
        <family val="2"/>
        <charset val="238"/>
        <scheme val="minor"/>
      </rPr>
      <t>Tlačni preizkus vodovoda</t>
    </r>
    <r>
      <rPr>
        <sz val="9"/>
        <color theme="1" tint="4.9989318521683403E-2"/>
        <rFont val="Calibri"/>
        <family val="2"/>
        <charset val="238"/>
        <scheme val="minor"/>
      </rPr>
      <t>, preizkus tesnosti vodovodne instalacije, izdaja poročila.</t>
    </r>
  </si>
  <si>
    <r>
      <rPr>
        <b/>
        <sz val="9"/>
        <color theme="1" tint="4.9989318521683403E-2"/>
        <rFont val="Calibri"/>
        <family val="2"/>
        <charset val="238"/>
        <scheme val="minor"/>
      </rPr>
      <t>Dezinfekcija omrežja z bateriološkim izvidom</t>
    </r>
    <r>
      <rPr>
        <sz val="9"/>
        <color theme="1" tint="4.9989318521683403E-2"/>
        <rFont val="Calibri"/>
        <family val="2"/>
        <charset val="238"/>
        <scheme val="minor"/>
      </rPr>
      <t xml:space="preserve"> po opravljenem klornem šoku in izpiranje</t>
    </r>
  </si>
  <si>
    <r>
      <rPr>
        <b/>
        <sz val="9"/>
        <color theme="1" tint="4.9989318521683403E-2"/>
        <rFont val="Calibri"/>
        <family val="2"/>
        <charset val="238"/>
        <scheme val="minor"/>
      </rPr>
      <t>Pripravljalna in zaključna dela</t>
    </r>
    <r>
      <rPr>
        <sz val="9"/>
        <color theme="1" tint="4.9989318521683403E-2"/>
        <rFont val="Calibri"/>
        <family val="2"/>
        <charset val="238"/>
        <scheme val="minor"/>
      </rPr>
      <t>, pripravljalna dela, zarisovanje, poskusno obratovanje, regulacija armatur in zaključna dela.</t>
    </r>
  </si>
  <si>
    <r>
      <rPr>
        <b/>
        <sz val="9"/>
        <color theme="1" tint="4.9989318521683403E-2"/>
        <rFont val="Calibri"/>
        <family val="2"/>
        <charset val="238"/>
        <scheme val="minor"/>
      </rPr>
      <t>Manjša nepredvidena del</t>
    </r>
    <r>
      <rPr>
        <sz val="9"/>
        <color theme="1" tint="4.9989318521683403E-2"/>
        <rFont val="Calibri"/>
        <family val="2"/>
        <charset val="238"/>
        <scheme val="minor"/>
      </rPr>
      <t>a kot je izdelava prebojev, izrezov ipd.</t>
    </r>
  </si>
  <si>
    <r>
      <rPr>
        <b/>
        <sz val="9"/>
        <color theme="1" tint="4.9989318521683403E-2"/>
        <rFont val="Calibri"/>
        <family val="2"/>
        <charset val="238"/>
        <scheme val="minor"/>
      </rPr>
      <t>Dolblenje in vrtanje sten in tal</t>
    </r>
    <r>
      <rPr>
        <sz val="9"/>
        <color theme="1" tint="4.9989318521683403E-2"/>
        <rFont val="Calibri"/>
        <family val="2"/>
        <charset val="238"/>
        <scheme val="minor"/>
      </rPr>
      <t>, izdelava raznih utorov, prebojev za potrebe izdelave strojnih instalacij, skupaj z odvodzom odvečnega materiala na deponijo.</t>
    </r>
  </si>
  <si>
    <t>Skupaj fekalna kanalizacija:</t>
  </si>
  <si>
    <t>PP110</t>
  </si>
  <si>
    <r>
      <rPr>
        <b/>
        <sz val="9"/>
        <color theme="1" tint="4.9989318521683403E-2"/>
        <rFont val="Calibri"/>
        <family val="2"/>
        <charset val="238"/>
        <scheme val="minor"/>
      </rPr>
      <t>Kanalizacijski odzračnik</t>
    </r>
    <r>
      <rPr>
        <sz val="9"/>
        <color theme="1" tint="4.9989318521683403E-2"/>
        <rFont val="Calibri"/>
        <family val="2"/>
        <charset val="238"/>
        <scheme val="minor"/>
      </rPr>
      <t>, za montažo nad streho, skupaj s prirobnico.</t>
    </r>
  </si>
  <si>
    <t>Proizvod HL905</t>
  </si>
  <si>
    <t>Avtomatski dozračni ventil, nadometne izvedbe s plastičnim pokrovom za prezračevanje kanalizacije</t>
  </si>
  <si>
    <r>
      <rPr>
        <b/>
        <sz val="9"/>
        <rFont val="Calibri"/>
        <family val="2"/>
        <charset val="238"/>
        <scheme val="minor"/>
      </rPr>
      <t>Talni sifon DN50</t>
    </r>
    <r>
      <rPr>
        <sz val="9"/>
        <rFont val="Calibri"/>
        <family val="2"/>
        <charset val="238"/>
        <scheme val="minor"/>
      </rPr>
      <t xml:space="preserve"> - nepretočni, s horizontalnim  iztokom, s prirobnico in s kroglo, kot HL80.1</t>
    </r>
  </si>
  <si>
    <r>
      <rPr>
        <b/>
        <sz val="9"/>
        <rFont val="Calibri"/>
        <family val="2"/>
        <charset val="238"/>
        <scheme val="minor"/>
      </rPr>
      <t>Talni sifon DN50</t>
    </r>
    <r>
      <rPr>
        <sz val="9"/>
        <rFont val="Calibri"/>
        <family val="2"/>
        <charset val="238"/>
        <scheme val="minor"/>
      </rPr>
      <t xml:space="preserve"> - pretočni s stranskim vtokom in stranskim  iztokom, s prirobnico in s kroglo, kot HL300</t>
    </r>
  </si>
  <si>
    <t>PVC32 (kondenz)</t>
  </si>
  <si>
    <t>z natičnimi obojkami komplet s fitingi za spajanje (loki, reduciri, odcepi, revizijskimi kosi,sifonskimi kosi,…) in izvedbo priključkov, s tesnilnim materialom, z dobavo in montažo</t>
  </si>
  <si>
    <t>PVC cev za kondenz</t>
  </si>
  <si>
    <t>PP100</t>
  </si>
  <si>
    <t>PP50</t>
  </si>
  <si>
    <r>
      <rPr>
        <b/>
        <sz val="9"/>
        <color theme="1" tint="4.9989318521683403E-2"/>
        <rFont val="Calibri"/>
        <family val="2"/>
        <charset val="238"/>
        <scheme val="minor"/>
      </rPr>
      <t>PP cev za hišno kanalizacijo</t>
    </r>
    <r>
      <rPr>
        <sz val="9"/>
        <color theme="1" tint="4.9989318521683403E-2"/>
        <rFont val="Calibri"/>
        <family val="2"/>
        <charset val="238"/>
        <scheme val="minor"/>
      </rPr>
      <t>, cevovodi za odpadno vodo iz polipropilena, z natičnimi obojkami komplet s fitingi za spajanje (loki, reduciri, odcepi, revizijskimi kosi,sifonskimi kosi,…) in izvedbo priključkov, s tesnilnim materialom, z dobavo in montažo</t>
    </r>
  </si>
  <si>
    <t>Fekalna kanalizacija</t>
  </si>
  <si>
    <t>Skupaj sanitarna oprema:</t>
  </si>
  <si>
    <t>Komplet (kos)</t>
  </si>
  <si>
    <t>Vso opremo ter višine vgradnje potrebno uskladiti z arhitektom!!
ali enakovredno</t>
  </si>
  <si>
    <t>1 kos priklop pomivalnega stroja</t>
  </si>
  <si>
    <t xml:space="preserve">1 kos stoječa nizkotlačna enoročna armatura, enakovredno kot proizvajalec Unitas-Herz, kolekcija  Fresh (model po izboru arhitekta) 
1 kom kotni reg. ventil DN 15
1 kos sifon za pom. korito
</t>
  </si>
  <si>
    <t>Priklop korita  (v notranji opremi):</t>
  </si>
  <si>
    <t>Pomivalno korito s stoječo armaturo</t>
  </si>
  <si>
    <t>Pisoar CATALANO BIG BOY brez pokrova, vključno s priključkom raor in sifonom sior,  (model po izboru arhitekta), vključno z:
1 kos elektronska armatura za proženje vode brez dotika 
1 kos sifon za pisoar
1 kos pregradna stena
1 kos instalacijaki element Duofix Geberit</t>
  </si>
  <si>
    <t>Pisoar</t>
  </si>
  <si>
    <t>Umivalnik,proizv. CATALANO tip GREEN 60X50 160GR00, barvni odtenek bel. (model po izboru arhitekta)
1 kos stoječa enoročna nizkotlačna armatura, enakovredno kot proizvajalec Unitas-Herz, kolekcija  Fresh (model po izboru arhitekta) 
1 kom kotni reg. ventil DN 15
1 kos sifon za umivalnik
1 kos instalacijski element Duofix Geberit
kpl. dobava podajalnika papirja, držala brisač, milnika, sušilnika za roke...</t>
  </si>
  <si>
    <r>
      <rPr>
        <b/>
        <sz val="9"/>
        <color theme="1" tint="4.9989318521683403E-2"/>
        <rFont val="Calibri"/>
        <family val="2"/>
        <charset val="238"/>
        <scheme val="minor"/>
      </rPr>
      <t>Umivalnik</t>
    </r>
    <r>
      <rPr>
        <sz val="9"/>
        <color theme="1" tint="4.9989318521683403E-2"/>
        <rFont val="Calibri"/>
        <family val="2"/>
        <charset val="238"/>
        <scheme val="minor"/>
      </rPr>
      <t xml:space="preserve"> </t>
    </r>
  </si>
  <si>
    <t>kpl. dobava podajalnika papirja, WC ščetke...</t>
  </si>
  <si>
    <t xml:space="preserve">1 kos tipka za proženje vode (npr Geberit SIGMA 20 KROM/MAT/KROM.  (model po izboru arhitekta) </t>
  </si>
  <si>
    <t>1 kos podometni  izplakovalnik s konzolo s protrdilnim materialom za WC-školjko (vijaki za protrditev, kotni ventil, gumi manšete in zaščitna pena za školjko) ( npr. Geberit Duofix)</t>
  </si>
  <si>
    <t>Straniščna školjka iz sanitarne keramike, viseče izvedbe, odtok v steno, proizv. CATALANO tip SFERA NEW FLUSH 54, vključno s sedežno desko soft close ECO s pokrovom, školjka v beli barvi  (model po izboru arhitekta),  vključno z:</t>
  </si>
  <si>
    <r>
      <rPr>
        <b/>
        <sz val="9"/>
        <color theme="1" tint="4.9989318521683403E-2"/>
        <rFont val="Calibri"/>
        <family val="2"/>
        <charset val="238"/>
        <scheme val="minor"/>
      </rPr>
      <t>Konzolna WC školjka</t>
    </r>
    <r>
      <rPr>
        <sz val="9"/>
        <color theme="1" tint="4.9989318521683403E-2"/>
        <rFont val="Calibri"/>
        <family val="2"/>
        <charset val="238"/>
        <scheme val="minor"/>
      </rPr>
      <t xml:space="preserve"> - odrasli</t>
    </r>
  </si>
  <si>
    <r>
      <t xml:space="preserve">Sanitarna oprema
</t>
    </r>
    <r>
      <rPr>
        <b/>
        <u/>
        <sz val="9"/>
        <rFont val="Calibri"/>
        <family val="2"/>
        <charset val="238"/>
        <scheme val="minor"/>
      </rPr>
      <t>(design, barvo in tip sanitarne opreme določi
arhitekt z investitorjem)</t>
    </r>
  </si>
  <si>
    <t>Skupaj instalacija vodovoda:</t>
  </si>
  <si>
    <t>Ustreza: Wilo RAIN3-25 EM</t>
  </si>
  <si>
    <t>Nazivni pretok Qn= 2 m3/h</t>
  </si>
  <si>
    <t>Max. tlačna višina: 8m</t>
  </si>
  <si>
    <t>Črpalka za koriščenje deževnice</t>
  </si>
  <si>
    <t>Ustreza: Ergo Zorman GD10</t>
  </si>
  <si>
    <r>
      <t xml:space="preserve">Grelni kabel </t>
    </r>
    <r>
      <rPr>
        <sz val="9"/>
        <rFont val="Calibri"/>
        <family val="2"/>
        <charset val="238"/>
        <scheme val="minor"/>
      </rPr>
      <t>za mrzlo vodo, ki je položena izven objekta.</t>
    </r>
  </si>
  <si>
    <t>Tip:  Tiki TEG5O</t>
  </si>
  <si>
    <t>Proizvod: Gorenje</t>
  </si>
  <si>
    <t>Oskrba enega odjemnega mesta, podpultna montaža, kotliček iz visoko kakovostne higensko neoporečne  plastike  grela v neposrednem stiku z vodo, gumb za poljubno nastavitev temperature vode v grelniku do 75°C. 
V=5l
Pel=2kW, 230V/50Hz</t>
  </si>
  <si>
    <t>Netlačni  ogrevalnik sanitarne vode (bojler)</t>
  </si>
  <si>
    <t>tip: MESEC BRAVO FT304</t>
  </si>
  <si>
    <t>Priklop: 1"</t>
  </si>
  <si>
    <t>Mehanski filter za vodo</t>
  </si>
  <si>
    <t>Avtomatski samočistilni filter vode</t>
  </si>
  <si>
    <r>
      <rPr>
        <b/>
        <sz val="9"/>
        <color theme="1" tint="4.9989318521683403E-2"/>
        <rFont val="Calibri"/>
        <family val="2"/>
        <charset val="238"/>
        <scheme val="minor"/>
      </rPr>
      <t>Krogelni ventil</t>
    </r>
    <r>
      <rPr>
        <sz val="9"/>
        <color theme="1" tint="4.9989318521683403E-2"/>
        <rFont val="Calibri"/>
        <family val="2"/>
        <charset val="238"/>
        <scheme val="minor"/>
      </rPr>
      <t xml:space="preserve"> za sanitarno vodo, dobava in montaža, s cevnim navojem, vključno tesnilni material</t>
    </r>
  </si>
  <si>
    <t>DN25 d32 x 2,5 + 6mm</t>
  </si>
  <si>
    <t>DN20 d25 x 2,5 + 6mm</t>
  </si>
  <si>
    <t>DN15 d20 x 2,25 + 6mm</t>
  </si>
  <si>
    <t>DN12 d16 x 2,0 + 6mm</t>
  </si>
  <si>
    <r>
      <rPr>
        <b/>
        <sz val="9"/>
        <rFont val="Calibri"/>
        <family val="2"/>
        <charset val="238"/>
        <scheme val="minor"/>
      </rPr>
      <t>Večplastne PE-AL-PE cevi - mrzla voda</t>
    </r>
    <r>
      <rPr>
        <sz val="9"/>
        <rFont val="Calibri"/>
        <family val="2"/>
        <charset val="238"/>
        <scheme val="minor"/>
      </rPr>
      <t xml:space="preserve">  Večplastne </t>
    </r>
    <r>
      <rPr>
        <b/>
        <sz val="9"/>
        <rFont val="Calibri"/>
        <family val="2"/>
        <charset val="238"/>
        <scheme val="minor"/>
      </rPr>
      <t>predizolirane</t>
    </r>
    <r>
      <rPr>
        <sz val="9"/>
        <rFont val="Calibri"/>
        <family val="2"/>
        <charset val="238"/>
        <scheme val="minor"/>
      </rPr>
      <t xml:space="preserve"> cevi iz PE-Al-PE,  vključno s fitingi, priključki za armature, tesnilnim in pritrdilnim materialom 
Fitingi z kontrolo zatisnjenosti
Fitingi in cevi od istega proizvajalca!!! 
Cevi in fitingi z ustreznimi certifikati za uporabo na pitni vodi
Proizvod:    Uponor
Tip:      MLCP cevi z zatislivimi fitingi
ali enakovredno</t>
    </r>
  </si>
  <si>
    <t>Instalacija vodovoda</t>
  </si>
  <si>
    <t>Skupaj instalacija v terenu:</t>
  </si>
  <si>
    <r>
      <rPr>
        <b/>
        <sz val="9"/>
        <color theme="1" tint="4.9989318521683403E-2"/>
        <rFont val="Calibri"/>
        <family val="2"/>
        <charset val="238"/>
        <scheme val="minor"/>
      </rPr>
      <t>Nepredvidena montažna dela</t>
    </r>
    <r>
      <rPr>
        <sz val="9"/>
        <color theme="1" tint="4.9989318521683403E-2"/>
        <rFont val="Calibri"/>
        <family val="2"/>
        <charset val="238"/>
        <scheme val="minor"/>
      </rPr>
      <t xml:space="preserve"> (10 % montažnih del)</t>
    </r>
  </si>
  <si>
    <t>Preizkus temeljne kanalizacije na tesnost, skladno z veljavnimi predpisi</t>
  </si>
  <si>
    <t>Preizkus kanalizacije</t>
  </si>
  <si>
    <t>fi110</t>
  </si>
  <si>
    <t>PVC UK TROSLOJNA (KOEX) CEV Cev je narejena iz treh plasti, pri cemer sta zunanja in notranja stran narejeni iz nemehcanega PVC materiala, vmesna plast pa iz penjenega  PVC, po standardu EN13476-2. Zunanje dimenzije cevi so v skladu s standardom  EN 1401-1.</t>
  </si>
  <si>
    <t>Kanalizacijske cevi za vodenje do objekta</t>
  </si>
  <si>
    <t>V popisih so zajete kanalizacijske cevi do zbirnih kanalizacijskih jaškov ob objektu.
Jaški in povezeve med jaški do priključka na javno kanalizacijo niso predmet tega načrta</t>
  </si>
  <si>
    <t>Instalacija v terenu</t>
  </si>
  <si>
    <t>steklena sestavljena stena  dimenzije 20,2*4,62 kot npr.</t>
  </si>
  <si>
    <t>dim: okna 106/137 s kamnito zunanjo polico po detajlu restavratorja zajeta v restavratorskih popisih</t>
  </si>
  <si>
    <t xml:space="preserve"> dim :Alu okno , dvoslojnoa zasteklitev , enodelno , fix</t>
  </si>
  <si>
    <t>Dobava in izvedba simsa  v sestavi : lesena podkonstrukcija 5/8 cm; lesene deske 24mm; mrežica, malta apneni  omet ( skladno z detajlom projektanta)</t>
  </si>
  <si>
    <t>opomba: način polaganja tlaka in fugiranje določi ZVKDS!</t>
  </si>
  <si>
    <t>Dimenzije in delitev:
- po shemi iz PZI projekta dimenzije vrat 156/280</t>
  </si>
  <si>
    <t>eliptično okno ALU profil, dvoslojno , fix</t>
  </si>
  <si>
    <t>Lesena drsna vrata dimenzij 620/280 z odpiranjem ob steno, enokrilna, barva bela mat</t>
  </si>
  <si>
    <t xml:space="preserve">Dobava in polaganje stenske keramike, 
,  veliko formatna keramika 120/120  , A kvalitete, položene v lepilo, vključno s stičenjem površin z ustrezno fugirno maso, vgradnja PVC vogalnikov na odprtih vogalih in  zaprtih vogalov   . Višina keramične obloge do stropa , barva po izboru pprojektanta     </t>
  </si>
  <si>
    <t>sanacija sten proti kapilarni vlagi sten objekta po obodu do temeljev  kot npr. z poliuretanskimi  in epoksidnimi  smolami v skladu s tehničnimi  navodili in postopki proizvajalca</t>
  </si>
  <si>
    <t>Dobava in montaža gasilnikov</t>
  </si>
  <si>
    <t>RAZNA DELA</t>
  </si>
  <si>
    <t>12 EG(ABC)</t>
  </si>
  <si>
    <t>19 EG(ABC)</t>
  </si>
  <si>
    <t>Dobava in  Namestitev piktogramov,  skladna s standardom SIST EN 1838. Piktogrami morajo ustrezati zahtevam standarda SIST EN ISO 7010. Dimenzija piktogramov 20*10 cm</t>
  </si>
  <si>
    <t>piktogrami 20/10</t>
  </si>
  <si>
    <t xml:space="preserve">znak smeri poti </t>
  </si>
  <si>
    <t xml:space="preserve">planiranje, hmuziranje zelenic po končani gradnji </t>
  </si>
  <si>
    <t xml:space="preserve">V KOLIKOR SE POPIS RAZLIKUJE OD PZI DOKUMENTOV , SE UPOŠTEVA PZI DOKUMENTACIJA </t>
  </si>
  <si>
    <t>Izdelava drenaže in drenažnega zasipa  ob objektu. Na podložni plasti-muldi  iz cementnega betona, z drenažnimi cevmi s protipovratnimi loputami in tipskimi spojkami, nazivni premer cevi 120 mm,  komplet z izdelavo drenažnega obsipa v deb. 20 cm nad temenom ter politlak folijo med drenažnim in ostalim zasipom, vključno z izkopom zemljine ter zasip drenaže s pranim prodcem v višini 10 cm , širine 50 cm</t>
  </si>
  <si>
    <t xml:space="preserve">Dobava in izdelava kovinske konstrukcije - nerjavno jeklo prokrom,   jeklo S235 JR, , nosilci Nosilci stropa in stebri ki podpirajo lege so IPE 200. V ceni upoštevati vso manipulacijo pomožna dela in material. Glavne nosilne vertikale (oziroma poševnine fasade) so 2×20×200 mm (razmik 20 mm).
Sekundarne vertikale in horizontale so (poševnine fasade) so 2×15×150 mm (razmik 15 mm)., zavetrovanje ( po shemah)
</t>
  </si>
  <si>
    <t>Električni radiator z integriranim tedenskim termostatom</t>
  </si>
  <si>
    <r>
      <t xml:space="preserve">Aermec Omnia UL11P </t>
    </r>
    <r>
      <rPr>
        <b/>
        <sz val="9"/>
        <rFont val="Calibri"/>
        <family val="2"/>
        <charset val="238"/>
        <scheme val="minor"/>
      </rPr>
      <t>(BREZ MASKE!!!)</t>
    </r>
    <r>
      <rPr>
        <sz val="9"/>
        <rFont val="Calibri"/>
        <family val="2"/>
        <charset val="238"/>
        <scheme val="minor"/>
      </rPr>
      <t xml:space="preserve">  + relejni modul</t>
    </r>
  </si>
  <si>
    <t>Naročniška številka: 7560834</t>
  </si>
  <si>
    <t>2 x mešalni krog</t>
  </si>
  <si>
    <t>Thermax sistem DN20 K32/K32 2xUPM</t>
  </si>
  <si>
    <t>Razdelilec z armaturo</t>
  </si>
  <si>
    <t>Naročniška številka: ZK05257</t>
  </si>
  <si>
    <t>HK-Regulator Vitotron modul za razširitev 1 
ogrevalnega krogotoka z MV</t>
  </si>
  <si>
    <t>Regulacija za ogrevalni kotel</t>
  </si>
  <si>
    <t>Naročniška številka: Z020840</t>
  </si>
  <si>
    <t>Raven moči zvoka:  41dB</t>
  </si>
  <si>
    <t>Letna poraba energije: 53556kWh</t>
  </si>
  <si>
    <t>Od letnega časa odvisna energijska učinkovitost
ogrevanja prostorov: 33%</t>
  </si>
  <si>
    <t>Nazivna toplotna moč: 24kW</t>
  </si>
  <si>
    <t>Ogrevalni električni kotel</t>
  </si>
  <si>
    <t>2x40x3,7 /175 + wipex + kape</t>
  </si>
  <si>
    <r>
      <t xml:space="preserve">Dobava in montaža </t>
    </r>
    <r>
      <rPr>
        <b/>
        <sz val="9"/>
        <rFont val="Calibri"/>
        <family val="2"/>
        <charset val="238"/>
        <scheme val="minor"/>
      </rPr>
      <t>Predpriprava za TČ - Predizolirana cev - vgradnja v teren</t>
    </r>
    <r>
      <rPr>
        <sz val="9"/>
        <rFont val="Calibri"/>
        <family val="2"/>
        <charset val="238"/>
        <scheme val="minor"/>
      </rPr>
      <t xml:space="preserve">, za ogrevanje, </t>
    </r>
    <r>
      <rPr>
        <u/>
        <sz val="9"/>
        <rFont val="Calibri"/>
        <family val="2"/>
        <charset val="238"/>
        <scheme val="minor"/>
      </rPr>
      <t>za vgradnjo v teren s sistemsko izolacijo in 2x PE-Aa nosilno cevjo.</t>
    </r>
    <r>
      <rPr>
        <sz val="9"/>
        <rFont val="Calibri"/>
        <family val="2"/>
        <charset val="238"/>
        <scheme val="minor"/>
      </rPr>
      <t xml:space="preserve"> v zaščitni cevi, vključno ves potreben montažni in pritrdilni, obešalni material, dodatek za razrez, vključno fitingi.
Kot proizvod Uponor 
Ecoflex Thermo Twin 2x40x3,7 /175 (10m)
+ 4 kos Wipex spojka PN6 40x3,7x-G1/1/4'' 
+ 2kos Ecoflex zaključna kapa Twin 25+32+40/175 </t>
    </r>
  </si>
  <si>
    <t>SKUPAJ PREZRAČEVANJE:</t>
  </si>
  <si>
    <r>
      <t>Prezračevalna rešetka z fiksnimi lamelami pod kotom 15° in razmakom 12,5 mm</t>
    </r>
    <r>
      <rPr>
        <b/>
        <sz val="9"/>
        <color theme="1" tint="4.9989318521683403E-2"/>
        <rFont val="Calibri"/>
        <family val="2"/>
        <charset val="238"/>
        <scheme val="minor"/>
      </rPr>
      <t xml:space="preserve">  Barva RAL po izboru Arhitekta</t>
    </r>
  </si>
  <si>
    <r>
      <t xml:space="preserve">Zaščitna prezračevalna rešetka za zaščito pred mrčesom in  listjem. Namenjena za dovod in odvod zraka.
</t>
    </r>
    <r>
      <rPr>
        <b/>
        <sz val="9"/>
        <color rgb="FF000000"/>
        <rFont val="Calibri"/>
        <family val="2"/>
        <charset val="238"/>
        <scheme val="minor"/>
      </rPr>
      <t>Barva RAL po izboru Arhitekta</t>
    </r>
  </si>
  <si>
    <t>Tip:  TUNE-S''dim'' + Pogon</t>
  </si>
  <si>
    <t>Skupaj zbiranje deževnice:</t>
  </si>
  <si>
    <t>Zbiralnik iz polietilena za zbiranje deževnice. Vključno z filtrom za deževnico, 
umirjenim dotokom 
prelivom 
plavajočim odjemom, 
povoznim teleskopskim pokrovom.
Volumen: 10000l</t>
  </si>
  <si>
    <t xml:space="preserve">Zbiralnik deževnice </t>
  </si>
  <si>
    <t>Zbiranje deževnice</t>
  </si>
  <si>
    <r>
      <rPr>
        <b/>
        <sz val="9"/>
        <rFont val="Calibri"/>
        <family val="2"/>
        <charset val="238"/>
        <scheme val="minor"/>
      </rPr>
      <t xml:space="preserve">Vodomer - odštevalni </t>
    </r>
    <r>
      <rPr>
        <sz val="9"/>
        <rFont val="Calibri"/>
        <family val="2"/>
        <charset val="238"/>
        <scheme val="minor"/>
      </rPr>
      <t>za hladno vodo, dobava in montaža, s privijali, vključno tesnilni material</t>
    </r>
  </si>
  <si>
    <t>Tip:  Tiki TEG10O</t>
  </si>
  <si>
    <t>Oskrba enega odjemnega mesta, podpultna montaža, kotliček iz visoko kakovostne higensko neoporečne  plastike  grela v neposrednem stiku z vodo, gumb za poljubno nastavitev temperature vode v grelniku do 75°C. 
V=10l
Pel=2kW, 230V/50Hz</t>
  </si>
  <si>
    <t>DN20 (fi 25)</t>
  </si>
  <si>
    <t>DN25 (fi 32)</t>
  </si>
  <si>
    <r>
      <t xml:space="preserve">Dobava in vgradnja </t>
    </r>
    <r>
      <rPr>
        <b/>
        <sz val="9"/>
        <color theme="1" tint="4.9989318521683403E-2"/>
        <rFont val="Calibri"/>
        <family val="2"/>
        <charset val="238"/>
        <scheme val="minor"/>
      </rPr>
      <t xml:space="preserve">PE100R 11 </t>
    </r>
    <r>
      <rPr>
        <sz val="9"/>
        <color theme="1" tint="4.9989318521683403E-2"/>
        <rFont val="Calibri"/>
        <family val="2"/>
        <charset val="238"/>
        <scheme val="minor"/>
      </rPr>
      <t>(PN16 bar) cevi za vodovod za</t>
    </r>
    <r>
      <rPr>
        <b/>
        <sz val="11"/>
        <color rgb="FF000000"/>
        <rFont val="Calibri"/>
        <family val="2"/>
        <scheme val="minor"/>
      </rPr>
      <t xml:space="preserve"> </t>
    </r>
    <r>
      <rPr>
        <b/>
        <sz val="9"/>
        <color rgb="FF000000"/>
        <rFont val="Calibri"/>
        <family val="2"/>
        <charset val="238"/>
        <scheme val="minor"/>
      </rPr>
      <t>dovod vode od vodomernega jaška do objekt</t>
    </r>
    <r>
      <rPr>
        <sz val="9"/>
        <color rgb="FF000000"/>
        <rFont val="Calibri"/>
        <family val="2"/>
        <charset val="238"/>
        <scheme val="minor"/>
      </rPr>
      <t xml:space="preserve">a </t>
    </r>
    <r>
      <rPr>
        <b/>
        <sz val="9"/>
        <color rgb="FF000000"/>
        <rFont val="Calibri"/>
        <family val="2"/>
        <charset val="238"/>
        <scheme val="minor"/>
      </rPr>
      <t>oz od zbiralnika deževnice do objekta</t>
    </r>
    <r>
      <rPr>
        <sz val="9"/>
        <color rgb="FF000000"/>
        <rFont val="Calibri"/>
        <family val="2"/>
        <charset val="238"/>
        <scheme val="minor"/>
      </rPr>
      <t>, vključno z sponjim tesnilnim in pomožnim materialom</t>
    </r>
  </si>
  <si>
    <t>PE vodovodna cev</t>
  </si>
  <si>
    <t>fi50</t>
  </si>
  <si>
    <t>fi 75</t>
  </si>
  <si>
    <t>Vgradnja zaščitne cevi Stigmafleks fi 75 pod temeljno ploščo in v terenu  za zaščito vodovodnih cevi, radij ukrivljenosti stigmaflex cevi naj bo čim večji.</t>
  </si>
  <si>
    <t>Zaščitna cev</t>
  </si>
  <si>
    <t>Komplet izvedba vodnih zbiralnikov meteorne kanalizacije kot. Npr. Zagožen Aquastay volumen 10000l; vgradnja po  tehničnih navodilih proizvajalca ( izkop gradbene jame, priprava posteljice deb. 30 cm, granulacija 0-32, zbitost 90 Mpa, zasip, postavitev zbiralnika.  višina 2m; širina 1,7 m; dolžina 5 m- IZVEDBA SAMO GRADBENA DELA ZBIRALNIK V STROJNIH INSTALACIJAH</t>
  </si>
  <si>
    <t xml:space="preserve">Sanacija opečnega zunanjega zidu. V ceni upoštevati material, vse prenose, manipulacijo pomožna dela in pomožni material. Izvedba novega ometa po navodilih ZVKD. Dimenzije zidu so razgibane in sicer; 1) dolžina 3,5m, višina2,2m, širina opečni zid 48cm.  2) dolžina 45,5m; višina 1,8m, širina 48 cm; kapa skrilj po celotni dolžini na višini 2m. Opis izvedbe upoštevati v ceni na enoto: </t>
  </si>
  <si>
    <r>
      <rPr>
        <sz val="11"/>
        <color theme="1"/>
        <rFont val="Calibri"/>
        <family val="2"/>
        <charset val="238"/>
        <scheme val="minor"/>
      </rPr>
      <t xml:space="preserve"> Zid ob oranžeriji v dolžini 3,5m</t>
    </r>
    <r>
      <rPr>
        <sz val="11"/>
        <color theme="1"/>
        <rFont val="Calibri"/>
        <family val="2"/>
        <charset val="238"/>
        <scheme val="minor"/>
      </rPr>
      <t xml:space="preserve"> </t>
    </r>
    <r>
      <rPr>
        <sz val="11"/>
        <color theme="1"/>
        <rFont val="Calibri"/>
        <family val="2"/>
        <charset val="238"/>
        <scheme val="minor"/>
      </rPr>
      <t>se porušiti do višine 1,8m (višina rušitve 40cm)</t>
    </r>
  </si>
  <si>
    <t>        Po celotni dolžini se odstrani opečna kapa do obstoječe skriljaste kape</t>
  </si>
  <si>
    <t>        Obstoječa skriljasta kapa se ohrani, manjkajoči deli se nadomestijo z novo, enako po materialu in obliki ocena</t>
  </si>
  <si>
    <t>        Odbite oz. poškodovane dele zidu se sanira in omeče (tudi opornike)</t>
  </si>
  <si>
    <t>       Dela se izvedejo do konca zidu, kjer je porušen, v skupni dolžini 49m.</t>
  </si>
  <si>
    <t>preveriti zmnožke in seštevke zaradi starejših verzij exela</t>
  </si>
  <si>
    <t>*</t>
  </si>
  <si>
    <t>dejanske cene in količine se lahko spremenijo glede na vrsto izvedbe</t>
  </si>
  <si>
    <t>dopisovanje drugih podatkov in sprememb vsebine popisa in količin ni dovoljeno</t>
  </si>
  <si>
    <t>vrednosti cen in zmnožek vpisati samo k zahtevanim količinam</t>
  </si>
  <si>
    <t>OPOMBE popisa - mora upoštevati ponudnik:</t>
  </si>
  <si>
    <t>Iznos in odvoz odpadnega materiala na stalno deponijo s plačilom vseh komunalnih pristojbin</t>
  </si>
  <si>
    <t>Dimenzije za vse novo vgrajene elemente je potrebno predhodno preveriti na gradbišču</t>
  </si>
  <si>
    <t>Pred vgradnjo predati Izjave o lastnosti za vgrajene materiale</t>
  </si>
  <si>
    <t>Vse predpisane tehnične standarde in normative, ki so predpisani za posamezno vrsto del</t>
  </si>
  <si>
    <t>IZVAJALEC se zaveže upoštevati:</t>
  </si>
  <si>
    <t>Obračun se vrši po dejansko izvedenih količinah</t>
  </si>
  <si>
    <t>Vsi pritrdilni, vezni in montažni materiali ter podkonstrukcije</t>
  </si>
  <si>
    <t>Dvižne košare za izvedbo del na višini</t>
  </si>
  <si>
    <t>Vsa finalna čiščenja med in po končanih delih itd.</t>
  </si>
  <si>
    <t>Izdelava potrebnih meritev za zahtevano vgradnjo na objektu</t>
  </si>
  <si>
    <t xml:space="preserve">Prevozni in manipulativni stroški </t>
  </si>
  <si>
    <t xml:space="preserve">Dobavo, izdelavo, montažo in ves vezni ter pritrdilni material za navedeno postavko, četudi tekst postavke eksplicitno ne navaja tega.
</t>
  </si>
  <si>
    <t>OPOMBE, v ceni za enoto mere je potrebno upoštevati::</t>
  </si>
  <si>
    <t>Skupaj z DDV:</t>
  </si>
  <si>
    <t>DDV (22%):</t>
  </si>
  <si>
    <t>Skupaj, brez DDV:</t>
  </si>
  <si>
    <t>Popust (%)</t>
  </si>
  <si>
    <t>Skupaj brez DDV:</t>
  </si>
  <si>
    <t>Ostala dela</t>
  </si>
  <si>
    <t>G.1</t>
  </si>
  <si>
    <t>Strelovodna napeljava in ozemljilo</t>
  </si>
  <si>
    <t>F.1</t>
  </si>
  <si>
    <t>NN dovod od PMO do objekta in električna polnilnica in TK dovod</t>
  </si>
  <si>
    <t>E.1</t>
  </si>
  <si>
    <t>Razsvetljava (splošna in varnostna)</t>
  </si>
  <si>
    <t>D.1</t>
  </si>
  <si>
    <t>Šibki tok - univerzalno ožičenje</t>
  </si>
  <si>
    <t>C.1</t>
  </si>
  <si>
    <t>Razdelilniki</t>
  </si>
  <si>
    <t>B.1</t>
  </si>
  <si>
    <t>Elektroinstalacijski material in montaža</t>
  </si>
  <si>
    <t>A.1</t>
  </si>
  <si>
    <t>SKUPNA REKAPITULACIJA DEL IN MATERIALA</t>
  </si>
  <si>
    <t>Poljčane, Marec 2021</t>
  </si>
  <si>
    <t xml:space="preserve">Datum:         </t>
  </si>
  <si>
    <t xml:space="preserve">  </t>
  </si>
  <si>
    <t>ORANŽERIJA V PARKU DVORCA DORNAVA</t>
  </si>
  <si>
    <t>Objekt:</t>
  </si>
  <si>
    <t>SI – 1000 LJUBLJANA</t>
  </si>
  <si>
    <t xml:space="preserve">MAJSTROVA UL. 10, </t>
  </si>
  <si>
    <t xml:space="preserve">MINISTRSTVO ZA KULTURO RS, </t>
  </si>
  <si>
    <t>SKUPAJ - OSTALA DELA</t>
  </si>
  <si>
    <t>Projektantski nadzor - reševanje detajlev dokončanja del s strani projektanta po veljavni tarifi IZS.</t>
  </si>
  <si>
    <t>Navodila za uporabo</t>
  </si>
  <si>
    <t>Uvajanje in šolanje uporabnika</t>
  </si>
  <si>
    <t>Označevanje vseh kablov z napisnimi ploščicami in dvema vezicama</t>
  </si>
  <si>
    <t>Pregledi in izvedba meritev univerzalnega ožičenja, optičnih povezav in cat.6 ter izdelava merilnih protokolov</t>
  </si>
  <si>
    <t>Meritve, preizkus in pregled ozemljitev in izdaja certifikata.</t>
  </si>
  <si>
    <t>Tesnenje požarnih prebojev</t>
  </si>
  <si>
    <r>
      <t>Preboji za kabelske trase do fi 200mm</t>
    </r>
    <r>
      <rPr>
        <vertAlign val="superscript"/>
        <sz val="10"/>
        <color theme="1"/>
        <rFont val="Swis721 Cn BT"/>
        <family val="2"/>
      </rPr>
      <t>2</t>
    </r>
  </si>
  <si>
    <t>Vris sprememb v PZI dokumentacijo za pripravo PID in predaja odgovornemu projektantu - električne instalalcije in oprema</t>
  </si>
  <si>
    <t>Načrt NN priključka skladno z izdanim elektro soglasjem.</t>
  </si>
  <si>
    <t>Demontaža obstoječih elektro instalalcij in odklop kablov v obstoječem delu objekta, ki je predmet rekonstrukcije, vključno z odovzom gradbenih odpatkov in pridobitve evidenčnih listov za gradbene odpatke.</t>
  </si>
  <si>
    <t>Uporaba dvigal, lestev,…</t>
  </si>
  <si>
    <t>Transportni stroški</t>
  </si>
  <si>
    <t>Pripravljalna dela</t>
  </si>
  <si>
    <t>Znesek (EUR)</t>
  </si>
  <si>
    <t>Cena (EUR)</t>
  </si>
  <si>
    <t>Opis postavke</t>
  </si>
  <si>
    <t>Zap. št.</t>
  </si>
  <si>
    <t>OSTALA DELA</t>
  </si>
  <si>
    <t>SKUPAJ -Strelovodna instalacija</t>
  </si>
  <si>
    <r>
      <t xml:space="preserve">Nepredvidena dela z vpisom v gradbeni dnevnik </t>
    </r>
    <r>
      <rPr>
        <b/>
        <sz val="10"/>
        <rFont val="Swis721 Cn BT"/>
        <family val="2"/>
      </rPr>
      <t xml:space="preserve"> 
</t>
    </r>
  </si>
  <si>
    <t xml:space="preserve">Transportni in manipulativni stroški  
</t>
  </si>
  <si>
    <t xml:space="preserve">Drobni in montažni material 
</t>
  </si>
  <si>
    <t xml:space="preserve">Izdelava projekta izvedenih del - vris v dokumentacijo PZI
</t>
  </si>
  <si>
    <t xml:space="preserve">Meritve strelovodne napeljave z izdajo poročila in merilnih protokolov
</t>
  </si>
  <si>
    <t>OZEMLJITVENI SISTEM STRELOVODNE INSTALACIJE IN IZENAČITVE POTENCIALOV</t>
  </si>
  <si>
    <t>KONTAKTNI MATERIAL IN STRELOVODNI VODNIKI</t>
  </si>
  <si>
    <r>
      <t xml:space="preserve">Dobava in montaža cevnih objemk </t>
    </r>
    <r>
      <rPr>
        <b/>
        <sz val="10"/>
        <rFont val="Swis721 Cn BT"/>
        <family val="2"/>
      </rPr>
      <t>KON12A (Rf/PVC-N) v barvi odtočnih cevi (rjave ali antracit)</t>
    </r>
    <r>
      <rPr>
        <sz val="10"/>
        <rFont val="Swis721 Cn BT"/>
        <family val="2"/>
      </rPr>
      <t>,</t>
    </r>
    <r>
      <rPr>
        <b/>
        <sz val="10"/>
        <rFont val="Swis721 Cn BT"/>
        <family val="2"/>
      </rPr>
      <t xml:space="preserve"> </t>
    </r>
    <r>
      <rPr>
        <sz val="10"/>
        <rFont val="Swis721 Cn BT"/>
        <family val="2"/>
      </rPr>
      <t xml:space="preserve">za pritrjevanje strelovodnega vodnika AH1 fi 8 mm na odtočne cevi.  
Proizvajalec HERMI
</t>
    </r>
  </si>
  <si>
    <r>
      <t xml:space="preserve">Dobava in montaža cevnih objemk </t>
    </r>
    <r>
      <rPr>
        <b/>
        <sz val="10"/>
        <rFont val="Swis721 Cn BT"/>
        <family val="2"/>
      </rPr>
      <t>KON11A (Rf-V)</t>
    </r>
    <r>
      <rPr>
        <sz val="10"/>
        <rFont val="Swis721 Cn BT"/>
        <family val="2"/>
      </rPr>
      <t>,</t>
    </r>
    <r>
      <rPr>
        <b/>
        <sz val="10"/>
        <rFont val="Swis721 Cn BT"/>
        <family val="2"/>
      </rPr>
      <t xml:space="preserve"> </t>
    </r>
    <r>
      <rPr>
        <sz val="10"/>
        <rFont val="Swis721 Cn BT"/>
        <family val="2"/>
      </rPr>
      <t xml:space="preserve">za pritrjevanje strelovodnega vodnika AH1 fi 8 mm na odtočne cevi. 
Proizvajalec HERMI
</t>
    </r>
  </si>
  <si>
    <r>
      <t xml:space="preserve">Dobava in montaža cevnih objemk </t>
    </r>
    <r>
      <rPr>
        <b/>
        <sz val="10"/>
        <rFont val="Swis721 Cn BT"/>
        <family val="2"/>
      </rPr>
      <t>KON10 A (Rf-V)</t>
    </r>
    <r>
      <rPr>
        <sz val="10"/>
        <rFont val="Swis721 Cn BT"/>
        <family val="2"/>
      </rPr>
      <t xml:space="preserve">, </t>
    </r>
    <r>
      <rPr>
        <b/>
        <sz val="10"/>
        <rFont val="Swis721 Cn BT"/>
        <family val="2"/>
      </rPr>
      <t xml:space="preserve"> </t>
    </r>
    <r>
      <rPr>
        <sz val="10"/>
        <rFont val="Swis721 Cn BT"/>
        <family val="2"/>
      </rPr>
      <t xml:space="preserve">za pritrjevanje ploščatega strelovodnega vodnika RH1 Rf 30 x 3,5 mm na odtočne cevi. 
Proizvajalec HERMI
</t>
    </r>
  </si>
  <si>
    <r>
      <t xml:space="preserve">Dobava in montaža mehanske vertikalne zaščite </t>
    </r>
    <r>
      <rPr>
        <b/>
        <sz val="10"/>
        <rFont val="Swis721 Cn BT"/>
        <family val="2"/>
      </rPr>
      <t>VZ03</t>
    </r>
    <r>
      <rPr>
        <sz val="10"/>
        <rFont val="Swis721 Cn BT"/>
        <family val="2"/>
      </rPr>
      <t xml:space="preserve"> (Rf) dolžine l = 1,5 m za zaščito zemljevodov. Primerna za nameščanje strelovodnega vodnika na trde stene brez izolacije, skupaj z nosilcema, vijakoma 50 mm in PVC vložkoma fi 8 mm. Zaščita je sestavljena iz 1x VZ vertikalna zaščita gola + 2x VZ nosilec 03.
Proizvajalec HERMI
</t>
    </r>
  </si>
  <si>
    <r>
      <t xml:space="preserve">Dobava in montaža zidnega nosilnega elementa strelovodnega vodnika </t>
    </r>
    <r>
      <rPr>
        <b/>
        <sz val="10"/>
        <rFont val="Swis721 Cn BT"/>
        <family val="2"/>
      </rPr>
      <t>ZON03 (Rf-V)</t>
    </r>
    <r>
      <rPr>
        <sz val="10"/>
        <rFont val="Swis721 Cn BT"/>
        <family val="2"/>
      </rPr>
      <t xml:space="preserve"> za nameščanje strelovodnega vodnika Ah1 fi 8 mm na trde stene z vijakom 50 mm in PVC vložkom fi 8 mm. 
Proizvajalec HERMI
</t>
    </r>
  </si>
  <si>
    <t>ODVODNI SISTEM STRELOVODNE INSTALACIJE</t>
  </si>
  <si>
    <r>
      <t xml:space="preserve">Dobava in montaža strešnega nosilnega elementa </t>
    </r>
    <r>
      <rPr>
        <b/>
        <sz val="10"/>
        <rFont val="Swis721 Cn BT"/>
        <family val="2"/>
      </rPr>
      <t>SON12 A (Rf-K)</t>
    </r>
    <r>
      <rPr>
        <sz val="10"/>
        <rFont val="Swis721 Cn BT"/>
        <family val="2"/>
      </rPr>
      <t xml:space="preserve"> iz nerjavečega jekla za pritrjevanje strelovodnega vodnika AH1 Al fi 8 mm na opečno/betonsko kritino (TONDACH, BRAMAC in podobno).
Proizvajalec HERMI
</t>
    </r>
  </si>
  <si>
    <r>
      <t xml:space="preserve">Dobava in montaža slemenskega nosilnega elementa </t>
    </r>
    <r>
      <rPr>
        <b/>
        <sz val="10"/>
        <rFont val="Swis721 Cn BT"/>
        <family val="2"/>
      </rPr>
      <t>SON06 (Rf-K)</t>
    </r>
    <r>
      <rPr>
        <sz val="10"/>
        <rFont val="Swis721 Cn BT"/>
        <family val="2"/>
      </rPr>
      <t xml:space="preserve"> iz nerjavečega jekla za pritrjevanje strelovodnega vodnika AH1 Al fi 8 mm na opečno/betonsko kritino. 
Proizvajalec HERMI
</t>
    </r>
  </si>
  <si>
    <t>LOVILNI SISTEM STRELOVODNE INSTALACIJE</t>
  </si>
  <si>
    <t>SKUPAJ - NN dovod od PMO do objekta in električna polnilnica in TK dovod</t>
  </si>
  <si>
    <t>OPOMBA: Priporočilo, da se za izvedbo NN priključka dogovori za izdelavo priključka z elektro distribucijo.</t>
  </si>
  <si>
    <t>Nepredvidena dela</t>
  </si>
  <si>
    <t xml:space="preserve">Drobni in montažni material </t>
  </si>
  <si>
    <t>PEHD 2x50</t>
  </si>
  <si>
    <t>Kabelski jašek DN800/625 EL, komplet z izkopom, zasutjem in litoželeznim pokrovom in napisom TELEKOM</t>
  </si>
  <si>
    <t>Kabelski jašek DN1000/625 EL, komplet z izkopom, zasutjem in litoželeznim pokrovom in napisom ELEKTRIKA</t>
  </si>
  <si>
    <t>Dobava in vgradnja rebrastih cevi za izdelavo
kabelske kanalizacije, 1x ɸ110 mm, na globini 0.8m
(vrh zgornjega roba cevi) izkop v zemljišču I. do III.
ktg., dobava peska (granul. 3-7 mm) in zaščita cevi s
peskom v sloju 10 cm nad cevmi, zasip kanala z
utrditvijo v slojih po 20-25 cm, dobava in položitev
ozemljitvenega traku Rf 30x3,5mm, dobava in
položitev opozorilnega nemetaliziranega traku,
nakladanje in odvoz odvečnega materiala ter stroški
začasne in končne deponije, čiščenje trase</t>
  </si>
  <si>
    <t>Zaščitna cev Stigmaflex Ø110mm - dovod iz KJ2 do RG</t>
  </si>
  <si>
    <t>Zaščitna cev Stigmaflex Ø50mm - dovod iz KJ2 do strojnih instalalcij in tehničnega prostora</t>
  </si>
  <si>
    <t>OPOMBA: Pri PMO je upoštevana oprema, ki se predvideva za NN dovod. Ker ni soglasja za priključitev objekta ni narejenega načrta NN priključka. PMO se mora uskladiti s distribucijo - Elektro Maribor d.d.</t>
  </si>
  <si>
    <t>Drobni in vezni material</t>
  </si>
  <si>
    <t>Kanali za ožičeneje različnih dimenzij</t>
  </si>
  <si>
    <t>Tipka za RESET</t>
  </si>
  <si>
    <t>Instalacijski odklopnik B6/10k/ 3P</t>
  </si>
  <si>
    <t>PEN zbiralka Cu 30x10cm</t>
  </si>
  <si>
    <t>Sponke VS 2,5-16</t>
  </si>
  <si>
    <t>Sponka priključna 70-150mm2</t>
  </si>
  <si>
    <t>Taljivi vložek NV 00.400V/ 63A</t>
  </si>
  <si>
    <t>Varovalčni ločilnik, vel.00, 160A, 3 polni</t>
  </si>
  <si>
    <t>Sponke N in PE</t>
  </si>
  <si>
    <t>Vrstne sponke</t>
  </si>
  <si>
    <t>Tokovniki 200A</t>
  </si>
  <si>
    <t>PK-1/0 (250A) ničelna sponka</t>
  </si>
  <si>
    <t>Prenapetostni odvodniki Iimp  = 25 kA; Uc = 300 V; razred I,II  (enako kot SafeBloc B(R) 75 (3+0), 3 pol</t>
  </si>
  <si>
    <t>Komunikacijski vmesnik</t>
  </si>
  <si>
    <t>Dvosmerni števec el. energije skladno s SODO standardizacijo - direktni.</t>
  </si>
  <si>
    <t>Zbiralčni sistem CU 30x5 mm z vso dodatno opremo in izolatorji.</t>
  </si>
  <si>
    <t>Števčna plošča</t>
  </si>
  <si>
    <r>
      <rPr>
        <b/>
        <sz val="10"/>
        <color rgb="FF000000"/>
        <rFont val="Swis721 Cn BT"/>
        <family val="2"/>
      </rPr>
      <t>PMO</t>
    </r>
    <r>
      <rPr>
        <sz val="10"/>
        <color rgb="FF000000"/>
        <rFont val="Swis721 Cn BT"/>
        <family val="2"/>
      </rPr>
      <t>_Dobava in montaža priključne merilne omare p/o tip kot npr.: Schrack (dim.1065x590x320 + podstavek 1200), z izrezom za odčitavanje, DES ključavnico in zatičem:</t>
    </r>
  </si>
  <si>
    <t>SKUPAJ - Razsvetljava</t>
  </si>
  <si>
    <t>LITECOM CCD</t>
  </si>
  <si>
    <r>
      <t xml:space="preserve">Digitalna enota za sočasno kontrolo do 3 x 64 DALI enot </t>
    </r>
    <r>
      <rPr>
        <b/>
        <sz val="10"/>
        <rFont val="Swis721 Cn BT"/>
        <family val="2"/>
      </rPr>
      <t>(enakovredno kot Zumtobel Litecom CCD DALI 2)</t>
    </r>
    <r>
      <rPr>
        <sz val="10"/>
        <color theme="1"/>
        <rFont val="Swis721 Cn BT"/>
        <family val="2"/>
      </rPr>
      <t xml:space="preserve">, s katerimi je mogoče upravljati do 250 naprav (svetilk in senčil), 99 sob, 99skupin na sobo in 99 naprav na sobo. Zatemnitev območja 1-100%. Adresiranje vseh naprav na daljavo; sistem omogoča javljanje napak. Osnovne funkcije: -  Zatemnitev, priklic scen, aktivacija senčil, -priklic prednastavljenih scen, -definicija in shranjevanje lastnih scen, - konfiguracija funkcij na nivoju sob ali skupin, -dostob do sistema preko spletnega brskalnika, -voden zagon sistema preko čarovnika, -aktivacija alarmov za zaščito senčil ob vremenskih neprilikah preko relejnih kontaktov, -spremljanje napak v realnem času. Dodatne funkcije so dostopne kot APP: -regulacija svetlovbe s pomočjo t.i. daylight senzorja, -časovni vnosi s pomočjo koledarja ki se ga lahko nastavi po željah uporabnika, - inregriracija senzorjev prisotnosti, -Dinamične scene (Šov, motivacijski cikel), -integracija specialnih svetilk (npr. RGB svetilk), -nadzor in proženje testov pri zasilnih/varnostnih svetilkah (z aku modulom NT). Napajalniki za 3  DALI linije; do 120 DALI / bus obremenitev. Input: Ethernet port (CAT 5 ali več); Output: 2-linijski izhod, omrežni priključek in bus priključek. Enota je lahko nameščena na 35 mm letev DIN EN50022, v omarah za nadzor in distribucijo, temperaturno območje 0-50 °, IP20, dimenzije: 160 x 91 x 62 mm. </t>
    </r>
    <r>
      <rPr>
        <b/>
        <sz val="10"/>
        <rFont val="Swis721 Cn BT"/>
        <family val="2"/>
      </rPr>
      <t>5-letna garancija</t>
    </r>
  </si>
  <si>
    <t>LUXMATE CIRCLE POINT WH</t>
  </si>
  <si>
    <t>SUSY TRAČNICA</t>
  </si>
  <si>
    <r>
      <t xml:space="preserve">Nosilna tokovna tračnica bele barve </t>
    </r>
    <r>
      <rPr>
        <b/>
        <sz val="10"/>
        <rFont val="Swis721 Cn BT"/>
        <family val="2"/>
      </rPr>
      <t>(Zumtobel SUSY)</t>
    </r>
    <r>
      <rPr>
        <sz val="10"/>
        <rFont val="Swis721 Cn BT"/>
        <family val="2"/>
      </rPr>
      <t xml:space="preserve"> iz ekstrudiranega aluminija za stropno, stensko ali visečo montažo s ALU čelnimi prekrivali za homogen izgled. Za 3-fazno 400V AC napajanje. Maksimalna obremenitev: 3x3680 (11040W), Varovalka: 3x16A. Za ožičenje 5x1.5mm². L3+DALI verzija za 1-fazno napajanje. Maksimalna obremenitev: 1x3680, Varovalka: 1x16A. Za ožičenje 5x1.5mm² (vključujoč DALI)Z ustreznim montažnim priborom). Vključuje 2 elementov SUI TLDI L1085 z UGR&lt;19 omejevanjem bleščanja, CRI&gt;90, barvno temperaturo 3000K z DALI predstikalno napravo, 2 elementov SUI TLDI L837 z UGR&lt;19 omejevanjem bleščanja, CRI&gt;90, barvno temperaturo 3000K z DALI predstikalno napravo in 4 elementov SUI TSG6 z možnostjo nagiba +-25° in vrtenja 20° z UGR&lt;13 omejevanjem bleščanja CRI&gt;90, barvna temperatura 3000K in DALI predstikalno napravo. Dolžina 6 metrov, montaža po detajlu arhitekta.  </t>
    </r>
    <r>
      <rPr>
        <b/>
        <sz val="10"/>
        <rFont val="Swis721 Cn BT"/>
        <family val="2"/>
      </rPr>
      <t xml:space="preserve"> 5-letna garancija</t>
    </r>
  </si>
  <si>
    <r>
      <t xml:space="preserve">Nosilna tokovna tračnica bele barve </t>
    </r>
    <r>
      <rPr>
        <b/>
        <sz val="10"/>
        <rFont val="Swis721 Cn BT"/>
        <family val="2"/>
      </rPr>
      <t>(Zumtobel SUSY)</t>
    </r>
    <r>
      <rPr>
        <sz val="10"/>
        <rFont val="Swis721 Cn BT"/>
        <family val="2"/>
      </rPr>
      <t xml:space="preserve"> iz ekstrudiranega aluminija za stropno, stensko ali visečo montažo s ALU čelnimi prekrivali za homogen izgled. Za 3-fazno 400V AC napajanje. Maksimalna obremenitev: 3x3680 (11040W), Varovalka: 3x16A. Za ožičenje 5x1.5mm². L3+DALI verzija za 1-fazno napajanje. Maksimalna obremenitev: 1x3680, Varovalka: 1x16A. Za ožičenje 5x1.5mm² (vključujoč DALI)Z ustreznim montažnim priborom). Vključuje 9 elementov SUI TLDI L1085 z UGR&lt;19 omejevanjem bleščanja, CRI&gt;90, barvno temperaturo 3000K z DALI predstikalno napravo, 9 elementov SUI TLDI L837 z UGR&lt;19 omejevanjem bleščanja, CRI&gt;90, barvno temperaturo 3000K z DALI predstikalno napravo in 9 elementov SUI TSG6 z možnostjo nagiba +-25° in vrtenja 20° z UGR&lt;13 omejevanjem bleščanja CRI&gt;90, barvna temperatura 3000K in DALI predstikalno napravo. Dolžina 22 metrov, montaža po detajlu arhitekta.  </t>
    </r>
    <r>
      <rPr>
        <b/>
        <sz val="10"/>
        <rFont val="Swis721 Cn BT"/>
        <family val="2"/>
      </rPr>
      <t xml:space="preserve"> 5-letna garancija</t>
    </r>
  </si>
  <si>
    <t>S4</t>
  </si>
  <si>
    <t>S3</t>
  </si>
  <si>
    <t>S2</t>
  </si>
  <si>
    <t>ALTIS</t>
  </si>
  <si>
    <r>
      <t>Nadgradni reflektor</t>
    </r>
    <r>
      <rPr>
        <b/>
        <sz val="9"/>
        <rFont val="Swis721 Cn BT"/>
        <family val="2"/>
      </rPr>
      <t xml:space="preserve"> ALTIS LED G3</t>
    </r>
    <r>
      <rPr>
        <sz val="9"/>
        <rFont val="Swis721 Cn BT"/>
        <family val="2"/>
      </rPr>
      <t xml:space="preserve"> s tremi individualno gibljivimi LED moduli s 132 LED diodami. IP zaščita 66. Hladilni element, ohišje in gibljiva konzola izdelana iz litega aluminija , prašno barvano v RAL 7043. Pokrov iz 5mm stekla. Reflektor nizkim utripanjem &lt;1% primeren za HDTV snemanje. Barvna temperatura 3000K, CRI&gt;80. Dimenzija 745x673x535 mm, teža 30,7KG. Komplet z oddaljeno zunanjo predstikalno napravo 1500W, DALI 2 z izhodnim tokom 1050mA. Možnost montaže do 200m od reflektorja. Prenapetostna zaščita 10kV. 5 letna garancija.</t>
    </r>
  </si>
  <si>
    <t>S1</t>
  </si>
  <si>
    <t>PANOS EVO</t>
  </si>
  <si>
    <r>
      <t xml:space="preserve">Vgradna svetilka </t>
    </r>
    <r>
      <rPr>
        <b/>
        <sz val="10"/>
        <rFont val="Swis721 Cn BT"/>
        <family val="2"/>
      </rPr>
      <t>(Zumtobel PANOS EVO R100L LED 15W-830 LDO WH)</t>
    </r>
    <r>
      <rPr>
        <sz val="10"/>
        <rFont val="Swis721 Cn BT"/>
        <family val="2"/>
      </rPr>
      <t xml:space="preserve">. LED "stable white" s stabilizirano barvno temperaturo. Beli obroč. Simetrična, širokosnopna porazdelitev svetlobe z najvišjim izkoristkom in optimalno svetlobno optiko.  Ra&gt; 80, barvna temperatura 3000 K (topla bela). Življenjska doba: 50000h pri 85% svetlobnega toka in temperaturi 25 st. C. DALI kontrola; visokokakovostni LED svetlobna komora. 5-polni priključni terminal/sponka; Namestitev:s pomočjo nezdrsljiva vzmetnih sponk na strop debeline 1-40mm. </t>
    </r>
    <r>
      <rPr>
        <b/>
        <sz val="10"/>
        <rFont val="Swis721 Cn BT"/>
        <family val="2"/>
      </rPr>
      <t>5-letna garancija.</t>
    </r>
  </si>
  <si>
    <t>Zajeta dobava in montaža</t>
  </si>
  <si>
    <t xml:space="preserve">Svetilke kot npr.: proizvajalca Zumtobel </t>
  </si>
  <si>
    <t>Svetilke</t>
  </si>
  <si>
    <t>Splošna razsvetljava</t>
  </si>
  <si>
    <t>Razsvetljava</t>
  </si>
  <si>
    <t>SKUPAJ - Šibki tok - univerzalno ožičenje, antenska instalacija</t>
  </si>
  <si>
    <t>Drobni material - rezervirana vsota 5%</t>
  </si>
  <si>
    <t>Drobni instalalcijski material</t>
  </si>
  <si>
    <t>Označitev šibkotočnih  izvodov</t>
  </si>
  <si>
    <t>Konektiranje FTP cat6a izvodov - obojestransko</t>
  </si>
  <si>
    <t>Dobava in montaža fleksibilne samogasne instalacijske cevi (tuboHSLH) fi 16 - 23mm</t>
  </si>
  <si>
    <t>Dobava in montaža fleksibilne cev za polaganje v beton (RBT) fi 16 - 23 mm</t>
  </si>
  <si>
    <t>WIFI dostopovna točka AP - Ubnt nanoHD UniFi Wave2 AC AP</t>
  </si>
  <si>
    <t>Komunikacijska vtičnica 2xRJ-45, Cat.6a, FTP, p/o POE</t>
  </si>
  <si>
    <t>Komunikacijska vtičnica 1xRJ-45, Cat.6a, FTP, p/o</t>
  </si>
  <si>
    <t>Komunikacijska vtičnica 2xRJ-45, Cat.6a, FTP, vgradnja v parapetni kanal</t>
  </si>
  <si>
    <r>
      <t xml:space="preserve">Dobava in montaža šibkotočnih vtičnic vključno z montažnim okvirjem, v dozah, kot Npr.: TEM ČATEŽ - modularni program Modul Tem (Line) </t>
    </r>
    <r>
      <rPr>
        <b/>
        <sz val="10"/>
        <color rgb="FF000000"/>
        <rFont val="Swis721 Cn BT"/>
        <family val="2"/>
      </rPr>
      <t>- podometne izvedbe</t>
    </r>
  </si>
  <si>
    <r>
      <t>Kabel - optika 2x2 vlakna SM-9/125</t>
    </r>
    <r>
      <rPr>
        <sz val="10"/>
        <color rgb="FF000000"/>
        <rFont val="Calibri"/>
        <family val="2"/>
        <charset val="238"/>
      </rPr>
      <t>µ</t>
    </r>
    <r>
      <rPr>
        <sz val="10"/>
        <color rgb="FF000000"/>
        <rFont val="Swis721 Cn BT"/>
        <family val="2"/>
      </rPr>
      <t>m</t>
    </r>
  </si>
  <si>
    <t>Kabel FTP 4x2xAWG23 HFR, Cat.6a</t>
  </si>
  <si>
    <t>- drobni vezni material</t>
  </si>
  <si>
    <t>- ozemljitvene sponke in priklop na izenačevanje potencialov</t>
  </si>
  <si>
    <t>Patch panel cat.6+, 24x RJ-45, v kompletu s pritrdilnim materialom za montažo v 19'' komunikacijsko omaro, višina 1U.</t>
  </si>
  <si>
    <t>- 24 portni switch,19" izvedba,</t>
  </si>
  <si>
    <t>-mrežno stikalo-Switch 24x RJ45. PoE, komplet z napajalnikom in pritrditvenim materialom</t>
  </si>
  <si>
    <r>
      <t>Optični delilnik, 4 vlakna, LC,50/125</t>
    </r>
    <r>
      <rPr>
        <sz val="10"/>
        <rFont val="Calibri"/>
        <family val="2"/>
        <charset val="238"/>
      </rPr>
      <t>µ</t>
    </r>
    <r>
      <rPr>
        <sz val="10"/>
        <rFont val="Swis721 Cn BT"/>
        <family val="2"/>
      </rPr>
      <t>m, 19''</t>
    </r>
  </si>
  <si>
    <t>- urejevalec kablov 1HE z vodniki za horizontalno vodenje kablov</t>
  </si>
  <si>
    <t>- razdelilnik 19'', 9 vtičnic z prenapetostno zaščito 230V, 1HE</t>
  </si>
  <si>
    <t>- 19'' polica 1U</t>
  </si>
  <si>
    <t>- hladilna enota z dvema ventilatorjema za vgradnjo na pokrov</t>
  </si>
  <si>
    <t>Dobava in montaža komunikacijske omare19''  (VxŠxG): 635x600x495mm, 12 HE, kot DS, 47HE, komplet z vgrajeno opremo (aktivna oprema ni predmet popisa):</t>
  </si>
  <si>
    <t>OPOMBA: Pri razdelinikih je potrebno upoštevati vgradnjo krmilno regulacijske opreme - razsvetljava</t>
  </si>
  <si>
    <t>SKUPAJ - Razdelilniki</t>
  </si>
  <si>
    <t>1 kpl</t>
  </si>
  <si>
    <t>nepredvidena dela 3%</t>
  </si>
  <si>
    <t>meritve in certifikati</t>
  </si>
  <si>
    <t>oznake na vseh kablih, pritrdilni material</t>
  </si>
  <si>
    <t>napisne ploščice opreme razdelilnika</t>
  </si>
  <si>
    <t>montažne letve, enopolna shema, uvodnice, vrstne sponke</t>
  </si>
  <si>
    <t>zbiralnice, kanali za ožičenje, prekrivne plošče</t>
  </si>
  <si>
    <t>ožičenje kompletnega razdelilnika</t>
  </si>
  <si>
    <t>drobni in vezni material</t>
  </si>
  <si>
    <t>vtičnica 2xRJ-45</t>
  </si>
  <si>
    <t>4p tokovno zaščitno stikalo RCD (tip A) 40/0,03 A</t>
  </si>
  <si>
    <t>3p inštalacijski odklopnik C /16 A, 10 kA</t>
  </si>
  <si>
    <t>1p inštalacijski odklopnik C /16 A, 10 kA</t>
  </si>
  <si>
    <t>3p glavno bremensko ločilno stikalo 40 A</t>
  </si>
  <si>
    <t>VG_Dobava in montaža  tipskega podometnega samostoječega kovinskega razdelilnika dimenzije600x400x210 mm , opremljenega z montažno ploščo,vsemi potrebnimi nosilci, blendami, vrati, izrezi, ključavnico, uvodnicami,komplet in vgrajeno naslednjo elektro opremo z 20% rezervo za kasnejšo dogradnjo z naslednjo vgrajeno opremo (kot npr.: Rittal) :</t>
  </si>
  <si>
    <t>KZS 1x10A/30mA/C</t>
  </si>
  <si>
    <t>4p tokovno zaščitno stikalo RCD (tip A) 40/0,3 A</t>
  </si>
  <si>
    <t>4p prenapetostni odvodnik kot npr. ProTec B+C, In= 20kA (8/20µs), 275V</t>
  </si>
  <si>
    <t>3p inštalacijski odklopnik C /25 A, 10 kA</t>
  </si>
  <si>
    <t>1p inštalacijski odklopnik C /10 A, 10 kA</t>
  </si>
  <si>
    <t>3p inštalacijski odklopnik B /40 A, 10 kA</t>
  </si>
  <si>
    <t>1p inštalacijski odklopnik B /10 A, 10 kA</t>
  </si>
  <si>
    <t>3p glavno bremensko ločilno stikalo 80 A</t>
  </si>
  <si>
    <r>
      <rPr>
        <b/>
        <sz val="10"/>
        <color rgb="FF000000"/>
        <rFont val="Swis721 Cn BT"/>
        <family val="2"/>
      </rPr>
      <t>RG</t>
    </r>
    <r>
      <rPr>
        <sz val="10"/>
        <color rgb="FF000000"/>
        <rFont val="Swis721 Cn BT"/>
        <family val="2"/>
      </rPr>
      <t>_Dobava in montaža  tipskega nadometnega samostoječega stenskega razdelilnika dimenzije1200x600x250 mm , opremljenega z montažno ploščo,vsemi potrebnimi nosilci, blendami, vrati, izrezi, ključavnico, uvodnicami,komplet in vgrajeno naslednjo elektro opremo z 20% rezervo za kasnejšo dogradnjo z naslednjo vgrajeno opremo (kot npr.: Rittal) :</t>
    </r>
  </si>
  <si>
    <t>SKUPAJ - Elektroinstalacijski material in montaža</t>
  </si>
  <si>
    <t xml:space="preserve">Drobni material - rezervirana vsota 5% </t>
  </si>
  <si>
    <t>Krmilna omarica s tablojem za krmiljenje senčil - usklajeno z dobaviteljem oken in senčil (10 motornih pogonov za senčila)</t>
  </si>
  <si>
    <t>Krmilna omarica s tablojem za krmiljenje odpiranja oken - usklajeno z dobaviteljem oken (20 motornih pogonov za okna)</t>
  </si>
  <si>
    <t>Priklop termostatov</t>
  </si>
  <si>
    <t xml:space="preserve">Izvedba priključka električnih naprav in preizkus delovanja - ventilatorji, črpalke, pogoni, tipala, ..., komplet </t>
  </si>
  <si>
    <t>Prisotnost izvajalca strojnih instalalcij pri priključevanju in preizkusu opreme</t>
  </si>
  <si>
    <t>Različni instalalcijski NIK kanali</t>
  </si>
  <si>
    <t>Euroflex cevi od fi11-16mm, UV odporne</t>
  </si>
  <si>
    <t>Dobava in polaganje PN cevi 11-29mm na pripone s plastič. vložki, komplet</t>
  </si>
  <si>
    <t>Razvodna doza različnih dimenzij IP44, s pokrovom</t>
  </si>
  <si>
    <t>Dobava in montaža razvodnice za izenačitev potenciala (GIP), komplet z ozemljitveno letvico</t>
  </si>
  <si>
    <t>Dobava in montaža razvodnice za izenačitev potenciala (DIP), komplet z ozemljitveno letvico</t>
  </si>
  <si>
    <t xml:space="preserve">Dobava in montaža IR senzorja gibanja 360°(kot npr.: Zumtobel), 230V, 1100W, 360°, 3-2000lux, 10s-7min, vgradni; </t>
  </si>
  <si>
    <t>Trojna enofazna šuko vtičnica; 230V, 16A, p/o</t>
  </si>
  <si>
    <t>Dvojna enofazna šuko vtičnica; 230V, 16A, p/o</t>
  </si>
  <si>
    <t>Enojna enofazna šuko vtičnica; 230V, 16A, p/o</t>
  </si>
  <si>
    <t xml:space="preserve">Navadno stikalo </t>
  </si>
  <si>
    <r>
      <t xml:space="preserve">Dobava in montaža stikal, tipkal in vtičnic vključno z montažnim okvirjem, v dozah, kot Npr.: TEM ČATEŽ - modularni program Modul Tem (Line) </t>
    </r>
    <r>
      <rPr>
        <b/>
        <sz val="10"/>
        <color rgb="FF000000"/>
        <rFont val="Swis721 Cn BT"/>
        <family val="2"/>
      </rPr>
      <t>- podometne izvedbe</t>
    </r>
  </si>
  <si>
    <t>PK 50x60mm</t>
  </si>
  <si>
    <t>PK 100x60mm</t>
  </si>
  <si>
    <t>PK 200x60mm</t>
  </si>
  <si>
    <t>Dobava in  montaža pocinkane kabelske police komplet s pritrdilnim in montažnim materialom:</t>
  </si>
  <si>
    <t>UTP cable cat. 6</t>
  </si>
  <si>
    <r>
      <t>LiHCH (TP) 2 x 2 x 0.75 mm</t>
    </r>
    <r>
      <rPr>
        <vertAlign val="superscript"/>
        <sz val="10"/>
        <color rgb="FF000000"/>
        <rFont val="Swis721 Cn BT"/>
        <family val="2"/>
      </rPr>
      <t>2</t>
    </r>
  </si>
  <si>
    <r>
      <t>HSLH- JZ - 7 x 1,5 mm</t>
    </r>
    <r>
      <rPr>
        <vertAlign val="superscript"/>
        <sz val="10"/>
        <color rgb="FF000000"/>
        <rFont val="Swis721 Cn BT"/>
        <family val="2"/>
      </rPr>
      <t xml:space="preserve">2 </t>
    </r>
  </si>
  <si>
    <r>
      <t>HSLH- JZ - 5 x 1,5 mm</t>
    </r>
    <r>
      <rPr>
        <vertAlign val="superscript"/>
        <sz val="10"/>
        <color rgb="FF000000"/>
        <rFont val="Swis721 Cn BT"/>
        <family val="2"/>
      </rPr>
      <t>2</t>
    </r>
    <r>
      <rPr>
        <sz val="10"/>
        <color rgb="FF000000"/>
        <rFont val="Swis721 Cn BT"/>
        <family val="2"/>
      </rPr>
      <t xml:space="preserve"> </t>
    </r>
  </si>
  <si>
    <r>
      <t>HSLH- OZ - 2 x 0,75 mm</t>
    </r>
    <r>
      <rPr>
        <vertAlign val="superscript"/>
        <sz val="10"/>
        <color rgb="FF000000"/>
        <rFont val="Swis721 Cn BT"/>
        <family val="2"/>
      </rPr>
      <t>2</t>
    </r>
    <r>
      <rPr>
        <sz val="10"/>
        <color rgb="FF000000"/>
        <rFont val="Swis721 Cn BT"/>
        <family val="2"/>
      </rPr>
      <t xml:space="preserve"> </t>
    </r>
  </si>
  <si>
    <r>
      <t>FG16M16  3x1,5mm</t>
    </r>
    <r>
      <rPr>
        <vertAlign val="superscript"/>
        <sz val="10"/>
        <color rgb="FF000000"/>
        <rFont val="Swis721 Cn BT"/>
        <family val="2"/>
      </rPr>
      <t>2</t>
    </r>
  </si>
  <si>
    <t>Dobava in montaža kablov za potrebe STROJNIH INSTALALCIJ</t>
  </si>
  <si>
    <r>
      <t>Vodnik (žica) H07V-K 6mm</t>
    </r>
    <r>
      <rPr>
        <vertAlign val="superscript"/>
        <sz val="10"/>
        <color rgb="FF000000"/>
        <rFont val="Swis721 Cn BT"/>
        <family val="2"/>
      </rPr>
      <t>2</t>
    </r>
    <r>
      <rPr>
        <sz val="10"/>
        <color rgb="FF000000"/>
        <rFont val="Swis721 Cn BT"/>
        <family val="2"/>
      </rPr>
      <t xml:space="preserve"> rum/zel</t>
    </r>
  </si>
  <si>
    <r>
      <t>Vodnik (žica) H07V-K 16mm</t>
    </r>
    <r>
      <rPr>
        <vertAlign val="superscript"/>
        <sz val="10"/>
        <color rgb="FF000000"/>
        <rFont val="Swis721 Cn BT"/>
        <family val="2"/>
      </rPr>
      <t>2</t>
    </r>
    <r>
      <rPr>
        <sz val="10"/>
        <color rgb="FF000000"/>
        <rFont val="Swis721 Cn BT"/>
        <family val="2"/>
      </rPr>
      <t xml:space="preserve"> rum/zel</t>
    </r>
  </si>
  <si>
    <r>
      <t>Vodnik (žica) H07V-K 25mm</t>
    </r>
    <r>
      <rPr>
        <vertAlign val="superscript"/>
        <sz val="10"/>
        <color rgb="FF000000"/>
        <rFont val="Swis721 Cn BT"/>
        <family val="2"/>
      </rPr>
      <t>2</t>
    </r>
    <r>
      <rPr>
        <sz val="10"/>
        <color rgb="FF000000"/>
        <rFont val="Swis721 Cn BT"/>
        <family val="2"/>
      </rPr>
      <t xml:space="preserve"> rum/zel</t>
    </r>
  </si>
  <si>
    <t>NHXMH-J  4x1,5 mm²</t>
  </si>
  <si>
    <t>NHXMH-J  3x1,5 mm²</t>
  </si>
  <si>
    <r>
      <t>NHXMH-J  3x2.5mm</t>
    </r>
    <r>
      <rPr>
        <vertAlign val="superscript"/>
        <sz val="10"/>
        <color rgb="FF000000"/>
        <rFont val="Swis721 Cn BT"/>
        <family val="2"/>
      </rPr>
      <t>2</t>
    </r>
  </si>
  <si>
    <r>
      <t>NHXMH-J  5x1.5mm</t>
    </r>
    <r>
      <rPr>
        <vertAlign val="superscript"/>
        <sz val="10"/>
        <color rgb="FF000000"/>
        <rFont val="Swis721 Cn BT"/>
        <family val="2"/>
      </rPr>
      <t>2</t>
    </r>
  </si>
  <si>
    <r>
      <t>FG16M16  5x6mm</t>
    </r>
    <r>
      <rPr>
        <vertAlign val="superscript"/>
        <sz val="10"/>
        <color rgb="FF000000"/>
        <rFont val="Swis721 Cn BT"/>
        <family val="2"/>
      </rPr>
      <t>2</t>
    </r>
  </si>
  <si>
    <r>
      <t>FG16M16  5x10mm</t>
    </r>
    <r>
      <rPr>
        <vertAlign val="superscript"/>
        <sz val="10"/>
        <color rgb="FF000000"/>
        <rFont val="Swis721 Cn BT"/>
        <family val="2"/>
      </rPr>
      <t>2</t>
    </r>
  </si>
  <si>
    <t xml:space="preserve">Vsi kabli morajo biti BREZHALOGENSKI (HALOGEN FREE) </t>
  </si>
  <si>
    <r>
      <rPr>
        <b/>
        <sz val="10"/>
        <color rgb="FFFF0000"/>
        <rFont val="Swis721 Cn BT"/>
        <family val="2"/>
      </rPr>
      <t xml:space="preserve">OPOMBA: </t>
    </r>
    <r>
      <rPr>
        <sz val="10"/>
        <color rgb="FFFF0000"/>
        <rFont val="Swis721 Cn BT"/>
        <family val="2"/>
      </rPr>
      <t xml:space="preserve">Pred nabavo kabla in polaganjem je potrebno izmeriti trase kablov in uskladiti z morebitnimi spremembami. Ker ni načrta notranje opremem lokacije porabnikov niso končne. Nabaviti po dejansko izmerjeni količini. </t>
    </r>
  </si>
  <si>
    <t>Dobava in  montaža kablov oz. vodnikov za električne instalacije položeni v estrihu, v izolacijskih instalacijskih ceveh, nadometno na kabelskih kanalih,  policah oz. PN ceveh:</t>
  </si>
  <si>
    <t>REKAPITULACIJA - ELEKTROINSTALACIJSKI MATERIAL IN MONTAŽA</t>
  </si>
  <si>
    <t>1. ELEKTROINSTALACIJSKI MATERIAL IN MONTAŽA</t>
  </si>
  <si>
    <r>
      <t xml:space="preserve">Dobava in montaža ploščatega vodnika </t>
    </r>
    <r>
      <rPr>
        <b/>
        <sz val="10"/>
        <rFont val="Swis721 Cn BT"/>
        <family val="2"/>
      </rPr>
      <t>RH1*H2</t>
    </r>
    <r>
      <rPr>
        <sz val="10"/>
        <rFont val="Swis721 Cn BT"/>
        <family val="2"/>
      </rPr>
      <t xml:space="preserve"> 30x3,5 mm iz nerjavečega jekla 30x3,5 mm za izvedbo ozemljitvene instalacije. 
Proizvajalec HERMI</t>
    </r>
    <r>
      <rPr>
        <sz val="10"/>
        <rFont val="Arial"/>
        <family val="2"/>
        <charset val="238"/>
      </rPr>
      <t xml:space="preserve">
</t>
    </r>
  </si>
  <si>
    <r>
      <t xml:space="preserve">Dobava in montaža sponke </t>
    </r>
    <r>
      <rPr>
        <b/>
        <sz val="10"/>
        <rFont val="Swis721 Cn BT"/>
        <family val="2"/>
      </rPr>
      <t xml:space="preserve">KON01 (Rf-V) </t>
    </r>
    <r>
      <rPr>
        <sz val="10"/>
        <rFont val="Swis721 Cn BT"/>
        <family val="2"/>
      </rPr>
      <t>iz nerjavečega jekla za izvedbo spojev med ploščatim strelovodnim vodniki. 
Proizvajalec HERMI</t>
    </r>
    <r>
      <rPr>
        <sz val="10"/>
        <rFont val="Arial"/>
        <family val="2"/>
        <charset val="238"/>
      </rPr>
      <t xml:space="preserve">
</t>
    </r>
  </si>
  <si>
    <r>
      <t xml:space="preserve">Dobava in montaža Izoliranega Strelovodnega Vodnika Hermi </t>
    </r>
    <r>
      <rPr>
        <b/>
        <sz val="10"/>
        <rFont val="Swis721 Cn BT"/>
        <family val="2"/>
      </rPr>
      <t xml:space="preserve">ISVH dolžine l=7m </t>
    </r>
    <r>
      <rPr>
        <sz val="10"/>
        <rFont val="Swis721 Cn BT"/>
        <family val="2"/>
      </rPr>
      <t xml:space="preserve">za izvedbo prehodov strelovodne instalacije mimo (elektro in strojnih inštalacij, kabelskih tras, elekričnih in strojnih naprav, ...). ISVH nadomešča ločino razdaljo, kjer le- ta drugače fizično ni izvedljiva.
Proizvajalec HERMI
</t>
    </r>
  </si>
  <si>
    <r>
      <t xml:space="preserve">Dobava in montaža okroglega aluminijastega strelovodnega vodnika </t>
    </r>
    <r>
      <rPr>
        <b/>
        <sz val="10"/>
        <rFont val="Swis721 Cn BT"/>
        <family val="2"/>
      </rPr>
      <t>AH1</t>
    </r>
    <r>
      <rPr>
        <sz val="10"/>
        <rFont val="Swis721 Cn BT"/>
        <family val="2"/>
      </rPr>
      <t xml:space="preserve"> Al fi 8mm na tipske strelovodne nosilne elemente. 
Proizvajalec HERMI</t>
    </r>
    <r>
      <rPr>
        <sz val="10"/>
        <rFont val="Arial"/>
        <family val="2"/>
        <charset val="238"/>
      </rPr>
      <t xml:space="preserve">
</t>
    </r>
  </si>
  <si>
    <r>
      <t xml:space="preserve">Dobava in montaža oznak merilnih mest </t>
    </r>
    <r>
      <rPr>
        <b/>
        <sz val="10"/>
        <rFont val="Swis721 Cn BT"/>
        <family val="2"/>
      </rPr>
      <t>MŠ (Rf-V).</t>
    </r>
    <r>
      <rPr>
        <sz val="10"/>
        <rFont val="Swis721 Cn BT"/>
        <family val="2"/>
      </rPr>
      <t xml:space="preserve"> 
Proizvajalec HERMI</t>
    </r>
    <r>
      <rPr>
        <sz val="10"/>
        <rFont val="Arial"/>
        <family val="2"/>
        <charset val="238"/>
      </rPr>
      <t xml:space="preserve">
</t>
    </r>
  </si>
  <si>
    <r>
      <t xml:space="preserve">Dobava in montaža žlebne sponke </t>
    </r>
    <r>
      <rPr>
        <b/>
        <sz val="10"/>
        <rFont val="Swis721 Cn BT"/>
        <family val="2"/>
      </rPr>
      <t xml:space="preserve">KON06 (Rf-V) </t>
    </r>
    <r>
      <rPr>
        <sz val="10"/>
        <rFont val="Swis721 Cn BT"/>
        <family val="2"/>
      </rPr>
      <t xml:space="preserve"> za izdelavo spojev med strelovodnim vodnikom in žlebnim koritom. 
Proizvajalec HERMI</t>
    </r>
    <r>
      <rPr>
        <sz val="10"/>
        <rFont val="Arial"/>
        <family val="2"/>
        <charset val="238"/>
      </rPr>
      <t xml:space="preserve">
</t>
    </r>
  </si>
  <si>
    <r>
      <t xml:space="preserve">Dobava in montaža sponke </t>
    </r>
    <r>
      <rPr>
        <b/>
        <sz val="10"/>
        <rFont val="Swis721 Cn BT"/>
        <family val="2"/>
      </rPr>
      <t>KON04 A SIMPLE (Rf-V)</t>
    </r>
    <r>
      <rPr>
        <sz val="10"/>
        <rFont val="Swis721 Cn BT"/>
        <family val="2"/>
      </rPr>
      <t xml:space="preserve"> iz nerjavečega jekla za medsebojno spajanje/podaljševanje okroglih strelovodnih vodnikov. 
Proizvajalec HERMI</t>
    </r>
    <r>
      <rPr>
        <sz val="10"/>
        <rFont val="Arial"/>
        <family val="2"/>
        <charset val="238"/>
      </rPr>
      <t xml:space="preserve">
</t>
    </r>
  </si>
  <si>
    <r>
      <t xml:space="preserve">Dobava in montaža merilne sponke </t>
    </r>
    <r>
      <rPr>
        <b/>
        <sz val="10"/>
        <rFont val="Swis721 Cn BT"/>
        <family val="2"/>
      </rPr>
      <t xml:space="preserve">KON02 (Rf-V) </t>
    </r>
    <r>
      <rPr>
        <sz val="10"/>
        <rFont val="Swis721 Cn BT"/>
        <family val="2"/>
      </rPr>
      <t xml:space="preserve"> za izdelavo merilnega spoja med strelovodnim vodnikom AH1 in ozemljilnim trakom. 
Proizvajalec HERMI</t>
    </r>
    <r>
      <rPr>
        <sz val="10"/>
        <rFont val="Arial"/>
        <family val="2"/>
        <charset val="238"/>
      </rPr>
      <t xml:space="preserve">
</t>
    </r>
  </si>
  <si>
    <t xml:space="preserve">Programiranje, zagon, šolanje kadra in predaja upravitelju. </t>
  </si>
  <si>
    <r>
      <t xml:space="preserve">Upravljalna enota bele barve </t>
    </r>
    <r>
      <rPr>
        <b/>
        <sz val="9"/>
        <rFont val="Swis721 Cn BT"/>
        <family val="2"/>
      </rPr>
      <t xml:space="preserve">(enakovredno kot Zumtobel Circle point) </t>
    </r>
    <r>
      <rPr>
        <sz val="9"/>
        <color theme="1"/>
        <rFont val="Swis721 Cn BT"/>
        <family val="2"/>
      </rPr>
      <t xml:space="preserve">za priklic in programiranje 3 scen ter krmiljenje prvih dveh skupin svetilk. Nevtralno potiskano z "1", "2" in "3" za splošno uporabo Napajanje prek 24V napajlnika. Povezava na DALI. Montaža v enojno Euro vtičnico, dimenzije po DIN 0606 (Ø 60 mm, globina 42 mm)  </t>
    </r>
    <r>
      <rPr>
        <b/>
        <sz val="9"/>
        <rFont val="Swis721 Cn BT"/>
        <family val="2"/>
      </rPr>
      <t>5-letna garancija</t>
    </r>
  </si>
  <si>
    <t>S5</t>
  </si>
  <si>
    <r>
      <t xml:space="preserve">Nosilna tokovna tračnica bele barve </t>
    </r>
    <r>
      <rPr>
        <b/>
        <sz val="10"/>
        <rFont val="Swis721 Cn BT"/>
        <family val="2"/>
      </rPr>
      <t>(Zumtobel SUSY)</t>
    </r>
    <r>
      <rPr>
        <sz val="10"/>
        <rFont val="Swis721 Cn BT"/>
        <family val="2"/>
      </rPr>
      <t xml:space="preserve"> iz ekstrudiranega aluminija za stropno, stensko ali visečo montažo s ALU čelnimi prekrivali za homogen izgled. Za 3-fazno 400V AC napajanje. Maksimalna obremenitev: 3x3680 (11040W), Varovalka: 3x16A. Za ožičenje 5x1.5mm². L3+DALI verzija za 1-fazno napajanje. Maksimalna obremenitev: 1x3680, Varovalka: 1x16A. Za ožičenje 5x1.5mm² (vključujoč DALI)Z ustreznim montažnim priborom). Vključuje 2 elementov SUI TLDI L1085 z UGR&lt;19 omejevanjem bleščanja, CRI&gt;90, barvno temperaturo 3000K z DALI predstikalno napravo, in 3 elementov SUI TSG6 z možnostjo nagiba +-25° in vrtenja 20° z UGR&lt;13 omejevanjem bleščanja CRI&gt;90, barvna temperatura 3000K in DALI predstikalno napravo. Dolžina 4 metre, montaža po detajlu arhitekta.  </t>
    </r>
    <r>
      <rPr>
        <b/>
        <sz val="10"/>
        <rFont val="Swis721 Cn BT"/>
        <family val="2"/>
      </rPr>
      <t xml:space="preserve"> 5-letna garancija</t>
    </r>
  </si>
  <si>
    <r>
      <t>HSLH- JB - 5 x 1,5 mm</t>
    </r>
    <r>
      <rPr>
        <vertAlign val="superscript"/>
        <sz val="10"/>
        <color rgb="FF000000"/>
        <rFont val="Swis721 Cn BT"/>
        <family val="2"/>
      </rPr>
      <t>2</t>
    </r>
    <r>
      <rPr>
        <sz val="10"/>
        <color rgb="FF000000"/>
        <rFont val="Swis721 Cn BT"/>
        <family val="2"/>
      </rPr>
      <t xml:space="preserve"> </t>
    </r>
  </si>
  <si>
    <r>
      <t>HSLH- JB - 3 x 1,5 mm</t>
    </r>
    <r>
      <rPr>
        <vertAlign val="superscript"/>
        <sz val="10"/>
        <color rgb="FF000000"/>
        <rFont val="Swis721 Cn BT"/>
        <family val="2"/>
      </rPr>
      <t xml:space="preserve">2 </t>
    </r>
  </si>
  <si>
    <r>
      <t>N2XH-J  5x25mm</t>
    </r>
    <r>
      <rPr>
        <vertAlign val="superscript"/>
        <sz val="10"/>
        <color rgb="FF000000"/>
        <rFont val="Swis721 Cn BT"/>
        <family val="2"/>
      </rPr>
      <t>2</t>
    </r>
  </si>
  <si>
    <t>Dobava in montaža lesenega dela ostrešja : špirovci 14/17; kapne in vmesne lege 18/18, srednje komplicirana izvedba , poraba lesa 0,07 m3/m2; les iglavec C24; les premazan s protipožarnim premazom kot npr. Sistem Teknos FR Facade. Premaz po tehničnih navodilih proizvajalca . V ceni upoštevati tudi uporabo demontiranih špirovcev in leg- ustreznih</t>
  </si>
  <si>
    <t>UPOŠ TEVATI ZAHTEVE ZVKDS</t>
  </si>
  <si>
    <r>
      <t>»</t>
    </r>
    <r>
      <rPr>
        <i/>
        <sz val="11"/>
        <color rgb="FF000000"/>
        <rFont val="Calibri"/>
        <family val="2"/>
        <charset val="238"/>
        <scheme val="minor"/>
      </rPr>
      <t>delež lesa ali lesnih tvoriv v stavbah znaša najmanj 30 % prostornine vgrajenih materialov (brez notranje opreme, plošče pritlične etaže in pod njo ležečih konstrukcij), razen če predpis ali namen uporabe to prepoveduje ali onemogoča, pri čemer je lahko delež lesa za tretjino manjši, če se v stavbo vgradi najmanj 10 % gradbenih proizvodov, ki imajo znak za okolje tipa I ali III</t>
    </r>
    <r>
      <rPr>
        <sz val="11"/>
        <color theme="1"/>
        <rFont val="Calibri"/>
        <family val="2"/>
        <charset val="238"/>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</si>
</sst>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43" formatCode="_-* #,##0.00_-;\-* #,##0.00_-;_-* &quot;-&quot;??_-;_-@_-"/>
    <numFmt numFmtId="164" formatCode="_-* #,##0.00\ _€_-;\-* #,##0.00\ _€_-;_-* &quot;-&quot;??\ _€_-;_-@_-"/>
    <numFmt numFmtId="165" formatCode="#,##0.00\ [$€-1]"/>
    <numFmt numFmtId="166" formatCode="_-* #,##0.00\ &quot;SIT&quot;_-;\-* #,##0.00\ &quot;SIT&quot;_-;_-* &quot;-&quot;??\ &quot;SIT&quot;_-;_-@_-"/>
    <numFmt numFmtId="167" formatCode="_-* #,##0.00\ _S_I_T_-;\-* #,##0.00\ _S_I_T_-;_-* &quot;-&quot;??\ _S_I_T_-;_-@_-"/>
    <numFmt numFmtId="168" formatCode="* #,##0.00\ [$€-401]\ ;\-* #,##0.00\ [$€-401]\ ;* \-#\ [$€-401]\ ;@\ "/>
    <numFmt numFmtId="169" formatCode="_-* #,##0.00\ _S_I_T_-;\-* #,##0.00\ _S_I_T_-;_-* \-??\ _S_I_T_-;_-@_-"/>
    <numFmt numFmtId="170" formatCode="_(&quot;$&quot;* #,##0.00_);_(&quot;$&quot;* \(#,##0.00\);_(&quot;$&quot;* &quot;-&quot;??_);_(@_)"/>
    <numFmt numFmtId="171" formatCode="_(* #,##0.00_);_(* \(#,##0.00\);_(* &quot;-&quot;??_);_(@_)"/>
    <numFmt numFmtId="172" formatCode="#,##0.00\ &quot;€&quot;"/>
    <numFmt numFmtId="173" formatCode="###,###,##0.00"/>
    <numFmt numFmtId="174" formatCode="_-* #,##0.00\ [$€-1]_-;\-* #,##0.00\ [$€-1]_-;_-* &quot;-&quot;??\ [$€-1]_-;_-@_-"/>
    <numFmt numFmtId="175" formatCode="#,###,##0.00"/>
    <numFmt numFmtId="176" formatCode="&quot;A.&quot;0"/>
    <numFmt numFmtId="177" formatCode="_-* #,##0.00\ [$€-424]_-;\-* #,##0.00\ [$€-424]_-;_-* &quot;-&quot;??\ [$€-424]_-;_-@_-"/>
    <numFmt numFmtId="178" formatCode="&quot;B.&quot;0"/>
    <numFmt numFmtId="179" formatCode="&quot;C.&quot;0"/>
    <numFmt numFmtId="180" formatCode="[$-424]0"/>
    <numFmt numFmtId="181" formatCode="#,##0.00&quot; €&quot;"/>
    <numFmt numFmtId="182" formatCode="0.0%"/>
  </numFmts>
  <fonts count="169">
    <font>
      <sz val="11"/>
      <color theme="1"/>
      <name val="Calibri"/>
      <family val="2"/>
      <charset val="238"/>
      <scheme val="minor"/>
    </font>
    <font>
      <sz val="10"/>
      <name val="Arial"/>
      <family val="2"/>
      <charset val="238"/>
    </font>
    <font>
      <sz val="10"/>
      <color theme="1"/>
      <name val="Arial"/>
      <family val="2"/>
      <charset val="238"/>
    </font>
    <font>
      <sz val="10"/>
      <name val="Arial CE"/>
      <charset val="238"/>
    </font>
    <font>
      <b/>
      <sz val="11"/>
      <color theme="1"/>
      <name val="Calibri"/>
      <family val="2"/>
      <charset val="238"/>
      <scheme val="minor"/>
    </font>
    <font>
      <sz val="11"/>
      <color theme="1"/>
      <name val="Calibri"/>
      <family val="2"/>
      <charset val="238"/>
      <scheme val="minor"/>
    </font>
    <font>
      <sz val="11"/>
      <color indexed="8"/>
      <name val="Calibri"/>
      <family val="2"/>
      <charset val="238"/>
    </font>
    <font>
      <sz val="10"/>
      <name val="Calibri"/>
      <family val="2"/>
      <charset val="238"/>
    </font>
    <font>
      <sz val="10"/>
      <name val="Century Gothic"/>
      <family val="2"/>
      <charset val="238"/>
    </font>
    <font>
      <sz val="12"/>
      <name val="Arial"/>
      <family val="2"/>
      <charset val="238"/>
    </font>
    <font>
      <sz val="10"/>
      <name val="Arial CE"/>
      <family val="2"/>
      <charset val="238"/>
    </font>
    <font>
      <b/>
      <sz val="10"/>
      <color theme="1" tint="0.34998626667073579"/>
      <name val="Calibri"/>
      <family val="2"/>
      <charset val="238"/>
    </font>
    <font>
      <sz val="10"/>
      <color theme="1" tint="0.34998626667073579"/>
      <name val="Calibri"/>
      <family val="2"/>
      <charset val="238"/>
    </font>
    <font>
      <b/>
      <i/>
      <sz val="11"/>
      <color theme="1"/>
      <name val="Calibri"/>
      <family val="2"/>
      <charset val="238"/>
      <scheme val="minor"/>
    </font>
    <font>
      <sz val="10"/>
      <name val="Arial Narrow"/>
      <family val="2"/>
      <charset val="238"/>
    </font>
    <font>
      <sz val="10"/>
      <color indexed="8"/>
      <name val="Calibri"/>
      <family val="2"/>
      <charset val="238"/>
      <scheme val="minor"/>
    </font>
    <font>
      <sz val="15"/>
      <color rgb="FFE64415"/>
      <name val="Arial"/>
      <family val="2"/>
      <charset val="238"/>
    </font>
    <font>
      <b/>
      <sz val="10"/>
      <name val="Arial CE"/>
      <charset val="238"/>
    </font>
    <font>
      <b/>
      <sz val="12"/>
      <name val="Arial CE"/>
      <family val="2"/>
      <charset val="238"/>
    </font>
    <font>
      <b/>
      <i/>
      <sz val="14"/>
      <color theme="1"/>
      <name val="Calibri"/>
      <family val="2"/>
      <charset val="238"/>
      <scheme val="minor"/>
    </font>
    <font>
      <b/>
      <sz val="14"/>
      <color theme="1"/>
      <name val="Calibri"/>
      <family val="2"/>
      <charset val="238"/>
      <scheme val="minor"/>
    </font>
    <font>
      <b/>
      <sz val="11"/>
      <name val="Calibri"/>
      <family val="2"/>
      <charset val="238"/>
      <scheme val="minor"/>
    </font>
    <font>
      <b/>
      <i/>
      <sz val="11"/>
      <name val="Calibri"/>
      <family val="2"/>
      <charset val="238"/>
      <scheme val="minor"/>
    </font>
    <font>
      <b/>
      <i/>
      <sz val="9"/>
      <name val="Calibri"/>
      <family val="2"/>
      <charset val="238"/>
      <scheme val="minor"/>
    </font>
    <font>
      <sz val="11"/>
      <name val="Calibri"/>
      <family val="2"/>
      <charset val="238"/>
    </font>
    <font>
      <b/>
      <i/>
      <sz val="11"/>
      <name val="Calibri"/>
      <family val="2"/>
      <charset val="238"/>
    </font>
    <font>
      <b/>
      <i/>
      <sz val="9"/>
      <name val="Arial"/>
      <family val="2"/>
      <charset val="238"/>
    </font>
    <font>
      <sz val="11"/>
      <color indexed="8"/>
      <name val="Calibri"/>
      <family val="2"/>
      <charset val="238"/>
      <scheme val="minor"/>
    </font>
    <font>
      <sz val="11"/>
      <name val="Calibri"/>
      <family val="2"/>
      <charset val="238"/>
      <scheme val="minor"/>
    </font>
    <font>
      <b/>
      <i/>
      <sz val="20"/>
      <color theme="1"/>
      <name val="Calibri"/>
      <family val="2"/>
      <charset val="238"/>
      <scheme val="minor"/>
    </font>
    <font>
      <sz val="14"/>
      <color theme="1"/>
      <name val="Calibri"/>
      <family val="2"/>
      <charset val="238"/>
      <scheme val="minor"/>
    </font>
    <font>
      <i/>
      <sz val="9"/>
      <name val="Calibri"/>
      <family val="2"/>
      <charset val="238"/>
    </font>
    <font>
      <sz val="11"/>
      <color theme="1"/>
      <name val="Calibri"/>
      <family val="2"/>
      <charset val="238"/>
    </font>
    <font>
      <sz val="11"/>
      <color rgb="FFFF0000"/>
      <name val="Calibri"/>
      <family val="2"/>
      <charset val="238"/>
      <scheme val="minor"/>
    </font>
    <font>
      <b/>
      <sz val="11"/>
      <color rgb="FFFF0000"/>
      <name val="Calibri"/>
      <family val="2"/>
      <charset val="238"/>
      <scheme val="minor"/>
    </font>
    <font>
      <sz val="11"/>
      <color rgb="FF000000"/>
      <name val="Calibri"/>
      <family val="2"/>
      <charset val="238"/>
      <scheme val="minor"/>
    </font>
    <font>
      <i/>
      <sz val="11"/>
      <color theme="1"/>
      <name val="Calibri"/>
      <family val="2"/>
      <charset val="238"/>
      <scheme val="minor"/>
    </font>
    <font>
      <sz val="10"/>
      <name val="SL Dutch"/>
    </font>
    <font>
      <sz val="10"/>
      <name val="Helv"/>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19"/>
      <name val="Calibri"/>
      <family val="2"/>
      <charset val="238"/>
    </font>
    <font>
      <b/>
      <sz val="11"/>
      <color indexed="10"/>
      <name val="Calibri"/>
      <family val="2"/>
      <charset val="238"/>
    </font>
    <font>
      <sz val="11"/>
      <name val="Arial CE"/>
    </font>
    <font>
      <sz val="10"/>
      <name val="MS Sans Serif"/>
      <family val="2"/>
      <charset val="238"/>
    </font>
    <font>
      <sz val="10"/>
      <name val="Times New Roman CE"/>
      <charset val="238"/>
    </font>
    <font>
      <sz val="11"/>
      <color theme="1"/>
      <name val="Calibri"/>
      <family val="2"/>
      <scheme val="minor"/>
    </font>
    <font>
      <b/>
      <sz val="12"/>
      <color theme="1"/>
      <name val="Calibri"/>
      <family val="2"/>
      <charset val="238"/>
      <scheme val="minor"/>
    </font>
    <font>
      <sz val="10"/>
      <name val="Calibri"/>
      <family val="2"/>
      <charset val="238"/>
      <scheme val="minor"/>
    </font>
    <font>
      <i/>
      <sz val="11"/>
      <name val="Calibri"/>
      <family val="2"/>
      <charset val="238"/>
      <scheme val="minor"/>
    </font>
    <font>
      <sz val="12"/>
      <color theme="1"/>
      <name val="Calibri"/>
      <family val="2"/>
      <charset val="238"/>
      <scheme val="minor"/>
    </font>
    <font>
      <b/>
      <i/>
      <sz val="12"/>
      <name val="Calibri"/>
      <family val="2"/>
      <charset val="238"/>
      <scheme val="minor"/>
    </font>
    <font>
      <b/>
      <sz val="12"/>
      <name val="Calibri"/>
      <family val="2"/>
      <charset val="238"/>
    </font>
    <font>
      <sz val="12"/>
      <name val="Calibri"/>
      <family val="2"/>
      <charset val="238"/>
    </font>
    <font>
      <b/>
      <i/>
      <u/>
      <sz val="11"/>
      <name val="Calibri"/>
      <family val="2"/>
      <charset val="238"/>
    </font>
    <font>
      <sz val="9"/>
      <name val="Arial"/>
      <family val="2"/>
      <charset val="238"/>
    </font>
    <font>
      <sz val="10"/>
      <color rgb="FF000000"/>
      <name val="Arial"/>
      <family val="2"/>
      <charset val="238"/>
    </font>
    <font>
      <sz val="10"/>
      <color rgb="FFFF0000"/>
      <name val="Arial"/>
      <family val="2"/>
      <charset val="238"/>
    </font>
    <font>
      <b/>
      <sz val="10"/>
      <name val="Arial"/>
      <family val="2"/>
      <charset val="238"/>
    </font>
    <font>
      <sz val="11"/>
      <color theme="1"/>
      <name val="Cambria"/>
      <family val="1"/>
      <charset val="238"/>
    </font>
    <font>
      <b/>
      <sz val="11"/>
      <color theme="1"/>
      <name val="Cambria"/>
      <family val="1"/>
      <charset val="238"/>
    </font>
    <font>
      <b/>
      <i/>
      <sz val="11"/>
      <color theme="1"/>
      <name val="Cambria"/>
      <family val="1"/>
      <charset val="238"/>
    </font>
    <font>
      <b/>
      <sz val="12"/>
      <color theme="1"/>
      <name val="Cambria"/>
      <family val="1"/>
      <charset val="238"/>
    </font>
    <font>
      <sz val="10"/>
      <color theme="1"/>
      <name val="Calibri"/>
      <family val="2"/>
      <scheme val="minor"/>
    </font>
    <font>
      <sz val="9"/>
      <color theme="1"/>
      <name val="Calibri"/>
      <family val="2"/>
      <scheme val="minor"/>
    </font>
    <font>
      <b/>
      <sz val="9"/>
      <name val="Calibri"/>
      <family val="2"/>
      <scheme val="minor"/>
    </font>
    <font>
      <sz val="9"/>
      <name val="Calibri"/>
      <family val="2"/>
      <scheme val="minor"/>
    </font>
    <font>
      <b/>
      <sz val="10"/>
      <color theme="1"/>
      <name val="Calibri"/>
      <family val="2"/>
      <charset val="238"/>
      <scheme val="minor"/>
    </font>
    <font>
      <b/>
      <sz val="10"/>
      <name val="Calibri"/>
      <family val="2"/>
      <charset val="238"/>
      <scheme val="minor"/>
    </font>
    <font>
      <sz val="10"/>
      <name val="Calibri"/>
      <family val="2"/>
      <scheme val="minor"/>
    </font>
    <font>
      <sz val="10"/>
      <color indexed="8"/>
      <name val="Calibri"/>
      <family val="2"/>
      <scheme val="minor"/>
    </font>
    <font>
      <b/>
      <sz val="10"/>
      <name val="Calibri"/>
      <family val="2"/>
      <scheme val="minor"/>
    </font>
    <font>
      <sz val="9"/>
      <color theme="1"/>
      <name val="Calibri"/>
      <family val="2"/>
      <charset val="238"/>
      <scheme val="minor"/>
    </font>
    <font>
      <sz val="9"/>
      <name val="Calibri"/>
      <family val="2"/>
      <charset val="238"/>
    </font>
    <font>
      <sz val="9"/>
      <name val="Calibri"/>
      <family val="2"/>
      <charset val="238"/>
      <scheme val="minor"/>
    </font>
    <font>
      <b/>
      <sz val="9"/>
      <color indexed="8"/>
      <name val="Calibri"/>
      <family val="2"/>
      <charset val="238"/>
    </font>
    <font>
      <sz val="11"/>
      <color indexed="8"/>
      <name val="Calibri"/>
      <family val="2"/>
      <charset val="1"/>
    </font>
    <font>
      <b/>
      <sz val="9"/>
      <color rgb="FF000000"/>
      <name val="Calibri"/>
      <family val="2"/>
      <charset val="238"/>
    </font>
    <font>
      <b/>
      <sz val="9"/>
      <name val="Calibri"/>
      <family val="2"/>
      <charset val="238"/>
      <scheme val="minor"/>
    </font>
    <font>
      <sz val="9"/>
      <color rgb="FF000000"/>
      <name val="Calibri"/>
      <family val="2"/>
      <charset val="238"/>
      <scheme val="minor"/>
    </font>
    <font>
      <b/>
      <sz val="9"/>
      <name val="Calibri"/>
      <family val="2"/>
      <charset val="238"/>
    </font>
    <font>
      <b/>
      <u/>
      <sz val="9"/>
      <name val="Calibri"/>
      <family val="2"/>
      <charset val="238"/>
      <scheme val="minor"/>
    </font>
    <font>
      <sz val="11"/>
      <name val="Calibri"/>
      <family val="2"/>
      <scheme val="minor"/>
    </font>
    <font>
      <sz val="11"/>
      <name val="Times New Roman"/>
      <family val="1"/>
    </font>
    <font>
      <b/>
      <sz val="9"/>
      <color rgb="FF000000"/>
      <name val="Calibri"/>
      <family val="2"/>
      <charset val="238"/>
      <scheme val="minor"/>
    </font>
    <font>
      <u/>
      <sz val="9"/>
      <name val="Calibri"/>
      <family val="2"/>
      <charset val="238"/>
    </font>
    <font>
      <u/>
      <sz val="9"/>
      <name val="Calibri"/>
      <family val="2"/>
      <charset val="238"/>
      <scheme val="minor"/>
    </font>
    <font>
      <sz val="9"/>
      <color theme="1" tint="4.9989318521683403E-2"/>
      <name val="Calibri"/>
      <family val="2"/>
      <charset val="238"/>
      <scheme val="minor"/>
    </font>
    <font>
      <sz val="9"/>
      <color rgb="FFFF0000"/>
      <name val="Calibri"/>
      <family val="2"/>
      <charset val="238"/>
      <scheme val="minor"/>
    </font>
    <font>
      <b/>
      <u/>
      <sz val="9"/>
      <color theme="1" tint="4.9989318521683403E-2"/>
      <name val="Calibri"/>
      <family val="2"/>
      <charset val="238"/>
      <scheme val="minor"/>
    </font>
    <font>
      <sz val="9"/>
      <color rgb="FF0070C0"/>
      <name val="Calibri"/>
      <family val="2"/>
      <charset val="238"/>
      <scheme val="minor"/>
    </font>
    <font>
      <b/>
      <sz val="9"/>
      <color theme="1" tint="4.9989318521683403E-2"/>
      <name val="Calibri"/>
      <family val="2"/>
      <charset val="238"/>
      <scheme val="minor"/>
    </font>
    <font>
      <sz val="8"/>
      <name val="Calibri"/>
      <family val="2"/>
      <charset val="238"/>
      <scheme val="minor"/>
    </font>
    <font>
      <b/>
      <sz val="9"/>
      <color theme="1"/>
      <name val="Calibri"/>
      <family val="2"/>
      <charset val="238"/>
      <scheme val="minor"/>
    </font>
    <font>
      <sz val="9"/>
      <color indexed="8"/>
      <name val="Calibri"/>
      <family val="2"/>
      <charset val="238"/>
      <scheme val="minor"/>
    </font>
    <font>
      <sz val="9"/>
      <color rgb="FF000000"/>
      <name val="Calibri"/>
      <family val="2"/>
      <charset val="238"/>
    </font>
    <font>
      <i/>
      <u/>
      <sz val="9"/>
      <color theme="1" tint="4.9989318521683403E-2"/>
      <name val="Calibri"/>
      <family val="2"/>
      <charset val="238"/>
      <scheme val="minor"/>
    </font>
    <font>
      <b/>
      <i/>
      <u/>
      <sz val="11"/>
      <color theme="1"/>
      <name val="Calibri"/>
      <family val="2"/>
      <charset val="238"/>
      <scheme val="minor"/>
    </font>
    <font>
      <sz val="10"/>
      <color theme="1"/>
      <name val="Calibri"/>
      <family val="2"/>
      <charset val="238"/>
      <scheme val="minor"/>
    </font>
    <font>
      <b/>
      <sz val="11"/>
      <color rgb="FF000000"/>
      <name val="Calibri"/>
      <family val="2"/>
      <scheme val="minor"/>
    </font>
    <font>
      <sz val="12"/>
      <color theme="1"/>
      <name val="Garamond"/>
      <family val="1"/>
    </font>
    <font>
      <sz val="10"/>
      <name val="Swis721 Cn BT"/>
      <family val="2"/>
    </font>
    <font>
      <sz val="8"/>
      <name val="Swis721 Cn BT"/>
      <family val="2"/>
    </font>
    <font>
      <b/>
      <sz val="10"/>
      <name val="Swis721 Cn BT"/>
      <family val="2"/>
    </font>
    <font>
      <sz val="8"/>
      <color theme="1"/>
      <name val="Swis721 Cn BT"/>
      <family val="2"/>
    </font>
    <font>
      <b/>
      <sz val="11"/>
      <name val="Swis721 Cn BT"/>
      <family val="2"/>
    </font>
    <font>
      <b/>
      <sz val="11"/>
      <color indexed="8"/>
      <name val="Swis721 Cn BT"/>
      <family val="2"/>
    </font>
    <font>
      <sz val="11"/>
      <color theme="1"/>
      <name val="Swis721 Cn BT"/>
      <family val="2"/>
    </font>
    <font>
      <b/>
      <sz val="11"/>
      <color theme="1"/>
      <name val="Swis721 Cn BT"/>
      <family val="2"/>
    </font>
    <font>
      <sz val="11"/>
      <color indexed="8"/>
      <name val="Swis721 Cn BT"/>
      <family val="2"/>
    </font>
    <font>
      <b/>
      <sz val="11"/>
      <color theme="1"/>
      <name val="Bahnschrift SemiBold SemiConden"/>
      <family val="2"/>
      <charset val="238"/>
    </font>
    <font>
      <i/>
      <sz val="11"/>
      <color theme="1"/>
      <name val="Swis721 Cn BT"/>
      <family val="2"/>
    </font>
    <font>
      <b/>
      <sz val="11"/>
      <color rgb="FF000000"/>
      <name val="Swis721 Cn BT"/>
      <family val="2"/>
    </font>
    <font>
      <sz val="10"/>
      <color theme="1"/>
      <name val="Swis721 Cn BT"/>
      <family val="2"/>
    </font>
    <font>
      <b/>
      <i/>
      <sz val="8"/>
      <name val="Swis721 Cn BT"/>
      <family val="2"/>
    </font>
    <font>
      <vertAlign val="superscript"/>
      <sz val="10"/>
      <color theme="1"/>
      <name val="Swis721 Cn BT"/>
      <family val="2"/>
    </font>
    <font>
      <sz val="10"/>
      <color indexed="8"/>
      <name val="Arial"/>
      <family val="2"/>
    </font>
    <font>
      <b/>
      <i/>
      <sz val="11"/>
      <color indexed="8"/>
      <name val="Swis721 Cn BT"/>
      <family val="2"/>
    </font>
    <font>
      <b/>
      <i/>
      <sz val="11"/>
      <color theme="1"/>
      <name val="Swis721 Cn BT"/>
      <family val="2"/>
    </font>
    <font>
      <sz val="11"/>
      <name val="Swis721 Cn BT"/>
      <family val="2"/>
    </font>
    <font>
      <i/>
      <sz val="11"/>
      <name val="Swis721 Cn BT"/>
      <family val="2"/>
    </font>
    <font>
      <b/>
      <i/>
      <sz val="11"/>
      <name val="Swis721 Cn BT"/>
      <family val="2"/>
    </font>
    <font>
      <sz val="10"/>
      <color rgb="FFFF0000"/>
      <name val="Swis721 Cn BT"/>
      <family val="2"/>
    </font>
    <font>
      <i/>
      <sz val="10"/>
      <color rgb="FF000000"/>
      <name val="Swis721 Cn BT"/>
      <family val="2"/>
    </font>
    <font>
      <i/>
      <sz val="11"/>
      <color rgb="FF000000"/>
      <name val="Swis721 Cn BT"/>
      <family val="2"/>
    </font>
    <font>
      <sz val="10"/>
      <color rgb="FF000000"/>
      <name val="Swis721 Cn BT"/>
      <family val="2"/>
    </font>
    <font>
      <b/>
      <sz val="10"/>
      <color rgb="FF000000"/>
      <name val="Swis721 Cn BT"/>
      <family val="2"/>
    </font>
    <font>
      <sz val="11"/>
      <color rgb="FF000000"/>
      <name val="Swis721 Cn BT"/>
      <family val="2"/>
    </font>
    <font>
      <b/>
      <sz val="9"/>
      <name val="Arial"/>
      <family val="2"/>
    </font>
    <font>
      <sz val="9"/>
      <name val="Swis721 Cn BT"/>
      <family val="2"/>
    </font>
    <font>
      <b/>
      <sz val="9"/>
      <name val="Swis721 Cn BT"/>
      <family val="2"/>
    </font>
    <font>
      <b/>
      <sz val="10"/>
      <color indexed="8"/>
      <name val="Swis721 Cn BT"/>
      <family val="2"/>
    </font>
    <font>
      <b/>
      <i/>
      <sz val="11"/>
      <color rgb="FF000000"/>
      <name val="Swis721 Cn BT"/>
      <family val="2"/>
    </font>
    <font>
      <sz val="11"/>
      <color rgb="FFFF0000"/>
      <name val="Swis721 Cn BT"/>
      <family val="2"/>
    </font>
    <font>
      <sz val="10"/>
      <color rgb="FF000000"/>
      <name val="Swis721 Cn BT"/>
      <family val="2"/>
      <charset val="238"/>
    </font>
    <font>
      <sz val="10"/>
      <color theme="1"/>
      <name val="Swis721 Cn BT"/>
      <family val="2"/>
      <charset val="238"/>
    </font>
    <font>
      <sz val="10"/>
      <color rgb="FF000000"/>
      <name val="Calibri"/>
      <family val="2"/>
      <charset val="238"/>
    </font>
    <font>
      <sz val="10"/>
      <color theme="1"/>
      <name val="Cambria"/>
      <family val="1"/>
      <charset val="238"/>
    </font>
    <font>
      <sz val="10"/>
      <name val="Swis721 Cn BT"/>
      <family val="2"/>
      <charset val="238"/>
    </font>
    <font>
      <b/>
      <sz val="10"/>
      <color indexed="8"/>
      <name val="Swis721 Cn BT"/>
      <family val="2"/>
      <charset val="238"/>
    </font>
    <font>
      <b/>
      <sz val="11"/>
      <color indexed="8"/>
      <name val="Swis721 Cn BT"/>
      <family val="2"/>
      <charset val="238"/>
    </font>
    <font>
      <b/>
      <sz val="11"/>
      <color theme="1"/>
      <name val="Swis721 Cn BT"/>
      <family val="2"/>
      <charset val="238"/>
    </font>
    <font>
      <sz val="10"/>
      <color rgb="FFFF0000"/>
      <name val="Swis721 Cn BT"/>
      <family val="2"/>
      <charset val="238"/>
    </font>
    <font>
      <b/>
      <i/>
      <sz val="10"/>
      <color rgb="FF000000"/>
      <name val="Swis721 Cn BT"/>
      <family val="2"/>
    </font>
    <font>
      <i/>
      <sz val="10"/>
      <name val="Swis721 Cn BT"/>
      <family val="2"/>
    </font>
    <font>
      <vertAlign val="superscript"/>
      <sz val="10"/>
      <color rgb="FF000000"/>
      <name val="Swis721 Cn BT"/>
      <family val="2"/>
    </font>
    <font>
      <i/>
      <sz val="11"/>
      <color rgb="FFFF0000"/>
      <name val="Swis721 Cn BT"/>
      <family val="2"/>
    </font>
    <font>
      <b/>
      <i/>
      <sz val="11"/>
      <color rgb="FFFF0000"/>
      <name val="Swis721 Cn BT"/>
      <family val="2"/>
    </font>
    <font>
      <b/>
      <sz val="10"/>
      <color rgb="FFFF0000"/>
      <name val="Swis721 Cn BT"/>
      <family val="2"/>
    </font>
    <font>
      <b/>
      <sz val="14"/>
      <color theme="1"/>
      <name val="Swis721 Cn BT"/>
      <family val="2"/>
    </font>
    <font>
      <sz val="9"/>
      <color theme="1"/>
      <name val="Swis721 Cn BT"/>
      <family val="2"/>
    </font>
    <font>
      <i/>
      <sz val="11"/>
      <color rgb="FF000000"/>
      <name val="Calibri"/>
      <family val="2"/>
      <charset val="238"/>
      <scheme val="minor"/>
    </font>
  </fonts>
  <fills count="35">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3"/>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57"/>
      </patternFill>
    </fill>
    <fill>
      <patternFill patternType="solid">
        <fgColor theme="6" tint="0.7999816888943144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3"/>
      </left>
      <right style="thin">
        <color indexed="63"/>
      </right>
      <top style="thin">
        <color indexed="63"/>
      </top>
      <bottom style="thin">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style="medium">
        <color rgb="FF000000"/>
      </right>
      <top style="medium">
        <color indexed="64"/>
      </top>
      <bottom style="medium">
        <color rgb="FF000000"/>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856">
    <xf numFmtId="0" fontId="0" fillId="0" borderId="0"/>
    <xf numFmtId="0" fontId="5" fillId="0" borderId="0"/>
    <xf numFmtId="0" fontId="6" fillId="0" borderId="0"/>
    <xf numFmtId="0" fontId="8" fillId="0" borderId="0"/>
    <xf numFmtId="0" fontId="1" fillId="0" borderId="0"/>
    <xf numFmtId="48" fontId="9" fillId="0" borderId="0" applyFill="0" applyBorder="0" applyAlignment="0" applyProtection="0"/>
    <xf numFmtId="0" fontId="3" fillId="0" borderId="0"/>
    <xf numFmtId="0" fontId="1" fillId="0" borderId="0"/>
    <xf numFmtId="0" fontId="3" fillId="0" borderId="0"/>
    <xf numFmtId="168" fontId="9" fillId="0" borderId="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4" fontId="5" fillId="0" borderId="0" applyFont="0" applyFill="0" applyBorder="0" applyAlignment="0" applyProtection="0"/>
    <xf numFmtId="0" fontId="14" fillId="0" borderId="0"/>
    <xf numFmtId="169" fontId="10" fillId="0" borderId="0" applyFill="0" applyBorder="0" applyAlignment="0" applyProtection="0"/>
    <xf numFmtId="0" fontId="10"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2" borderId="0" applyNumberFormat="0" applyBorder="0" applyAlignment="0" applyProtection="0"/>
    <xf numFmtId="0" fontId="39" fillId="19" borderId="0" applyNumberFormat="0" applyBorder="0" applyAlignment="0" applyProtection="0"/>
    <xf numFmtId="0" fontId="39" fillId="15" borderId="0" applyNumberFormat="0" applyBorder="0" applyAlignment="0" applyProtection="0"/>
    <xf numFmtId="0" fontId="39" fillId="20" borderId="0" applyNumberFormat="0" applyBorder="0" applyAlignment="0" applyProtection="0"/>
    <xf numFmtId="4" fontId="1" fillId="0" borderId="0"/>
    <xf numFmtId="0" fontId="40" fillId="6" borderId="0" applyNumberFormat="0" applyBorder="0" applyAlignment="0" applyProtection="0"/>
    <xf numFmtId="0" fontId="59" fillId="21" borderId="17" applyNumberFormat="0" applyAlignment="0" applyProtection="0"/>
    <xf numFmtId="0" fontId="42" fillId="22" borderId="18" applyNumberFormat="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3" fillId="0" borderId="0" applyNumberFormat="0" applyFill="0" applyBorder="0" applyAlignment="0" applyProtection="0"/>
    <xf numFmtId="0" fontId="55" fillId="0" borderId="19" applyNumberFormat="0" applyFill="0" applyAlignment="0" applyProtection="0"/>
    <xf numFmtId="0" fontId="56" fillId="0" borderId="20" applyNumberFormat="0" applyFill="0" applyAlignment="0" applyProtection="0"/>
    <xf numFmtId="0" fontId="57" fillId="0" borderId="21" applyNumberFormat="0" applyFill="0" applyAlignment="0" applyProtection="0"/>
    <xf numFmtId="0" fontId="57" fillId="0" borderId="0" applyNumberFormat="0" applyFill="0" applyBorder="0" applyAlignment="0" applyProtection="0"/>
    <xf numFmtId="0" fontId="48" fillId="23" borderId="17"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0" fontId="51" fillId="24" borderId="22" applyNumberFormat="0" applyAlignment="0" applyProtection="0"/>
    <xf numFmtId="164" fontId="5" fillId="0" borderId="0" applyFont="0" applyFill="0" applyBorder="0" applyAlignment="0" applyProtection="0"/>
    <xf numFmtId="164" fontId="63" fillId="0" borderId="0" applyFont="0" applyFill="0" applyBorder="0" applyAlignment="0" applyProtection="0"/>
    <xf numFmtId="0" fontId="54" fillId="0" borderId="23"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45" fillId="0" borderId="24"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0" fillId="0" borderId="0">
      <protection locked="0"/>
    </xf>
    <xf numFmtId="0" fontId="60" fillId="0" borderId="0">
      <protection locked="0"/>
    </xf>
    <xf numFmtId="0" fontId="3" fillId="0" borderId="0"/>
    <xf numFmtId="0" fontId="61" fillId="0" borderId="0"/>
    <xf numFmtId="0" fontId="61" fillId="0" borderId="0"/>
    <xf numFmtId="0" fontId="1" fillId="0" borderId="0"/>
    <xf numFmtId="0" fontId="5" fillId="0" borderId="0"/>
    <xf numFmtId="0" fontId="62" fillId="0" borderId="0"/>
    <xf numFmtId="0" fontId="60" fillId="0" borderId="0">
      <protection locked="0"/>
    </xf>
    <xf numFmtId="0" fontId="60" fillId="0" borderId="0">
      <protection locked="0"/>
    </xf>
    <xf numFmtId="0" fontId="60" fillId="0" borderId="0">
      <protection locked="0"/>
    </xf>
    <xf numFmtId="0" fontId="1" fillId="0" borderId="0"/>
    <xf numFmtId="0" fontId="60" fillId="0" borderId="0">
      <protection locked="0"/>
    </xf>
    <xf numFmtId="0" fontId="37" fillId="0" borderId="0"/>
    <xf numFmtId="0" fontId="58"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 fillId="0" borderId="0"/>
    <xf numFmtId="0" fontId="5" fillId="0" borderId="0"/>
    <xf numFmtId="0" fontId="5" fillId="0" borderId="0"/>
    <xf numFmtId="0" fontId="1" fillId="0" borderId="0"/>
    <xf numFmtId="0" fontId="1" fillId="0" borderId="0"/>
    <xf numFmtId="0" fontId="1" fillId="0" borderId="0"/>
    <xf numFmtId="1" fontId="38" fillId="0" borderId="0"/>
    <xf numFmtId="0" fontId="1"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6" fillId="25" borderId="14" applyNumberFormat="0" applyFon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0" fontId="42" fillId="22" borderId="18" applyNumberFormat="0" applyAlignment="0" applyProtection="0"/>
    <xf numFmtId="9" fontId="63" fillId="0" borderId="0" applyFont="0" applyFill="0" applyBorder="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1" fillId="24" borderId="17" applyNumberFormat="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5" fillId="0" borderId="0"/>
    <xf numFmtId="0" fontId="63" fillId="0" borderId="0"/>
    <xf numFmtId="0" fontId="53" fillId="0" borderId="28" applyNumberFormat="0" applyFill="0" applyAlignment="0" applyProtection="0"/>
    <xf numFmtId="170" fontId="62" fillId="0" borderId="0" applyFont="0" applyFill="0" applyBorder="0" applyAlignment="0" applyProtection="0"/>
    <xf numFmtId="164" fontId="5" fillId="0" borderId="0" applyFont="0" applyFill="0" applyBorder="0" applyAlignment="0" applyProtection="0"/>
    <xf numFmtId="171" fontId="62" fillId="0" borderId="0" applyFont="0" applyFill="0" applyBorder="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48" fillId="8" borderId="17" applyNumberFormat="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53" fillId="0" borderId="29" applyNumberFormat="0" applyFill="0" applyAlignment="0" applyProtection="0"/>
    <xf numFmtId="0" fontId="63" fillId="0" borderId="0"/>
    <xf numFmtId="43" fontId="63" fillId="0" borderId="0" applyFont="0" applyFill="0" applyBorder="0" applyAlignment="0" applyProtection="0"/>
    <xf numFmtId="0" fontId="6" fillId="0" borderId="0"/>
    <xf numFmtId="0" fontId="93" fillId="0" borderId="0"/>
    <xf numFmtId="9" fontId="63" fillId="0" borderId="0" applyFont="0" applyFill="0" applyBorder="0" applyAlignment="0" applyProtection="0"/>
    <xf numFmtId="44" fontId="5" fillId="0" borderId="0" applyFont="0" applyFill="0" applyBorder="0" applyAlignment="0" applyProtection="0"/>
    <xf numFmtId="0" fontId="133" fillId="0" borderId="0"/>
    <xf numFmtId="0" fontId="61" fillId="0" borderId="0"/>
    <xf numFmtId="0" fontId="63" fillId="0" borderId="0"/>
    <xf numFmtId="0" fontId="154" fillId="0" borderId="0">
      <alignment vertical="top" wrapText="1"/>
    </xf>
    <xf numFmtId="0" fontId="63" fillId="0" borderId="0"/>
  </cellStyleXfs>
  <cellXfs count="730">
    <xf numFmtId="0" fontId="0" fillId="0" borderId="0" xfId="0"/>
    <xf numFmtId="0" fontId="2" fillId="0" borderId="0" xfId="0" applyFont="1" applyAlignment="1" applyProtection="1">
      <alignment vertical="top"/>
    </xf>
    <xf numFmtId="0" fontId="2" fillId="0" borderId="0" xfId="0" applyFont="1" applyAlignment="1" applyProtection="1">
      <alignment vertical="top" wrapText="1"/>
    </xf>
    <xf numFmtId="0" fontId="0" fillId="0" borderId="0" xfId="0" applyBorder="1"/>
    <xf numFmtId="0" fontId="4" fillId="0" borderId="0" xfId="0" applyFont="1"/>
    <xf numFmtId="4" fontId="12" fillId="0" borderId="0" xfId="0" applyNumberFormat="1" applyFont="1" applyFill="1" applyAlignment="1">
      <alignment horizontal="center"/>
    </xf>
    <xf numFmtId="164" fontId="12" fillId="0" borderId="0" xfId="12" applyFont="1" applyFill="1" applyBorder="1" applyAlignment="1" applyProtection="1"/>
    <xf numFmtId="4" fontId="12" fillId="0" borderId="0" xfId="4" applyNumberFormat="1" applyFont="1" applyAlignment="1">
      <alignment horizontal="right" vertical="top"/>
    </xf>
    <xf numFmtId="2" fontId="12" fillId="0" borderId="0" xfId="4" applyNumberFormat="1" applyFont="1" applyAlignment="1"/>
    <xf numFmtId="0" fontId="12" fillId="0" borderId="0" xfId="0" applyFont="1" applyFill="1" applyAlignment="1">
      <alignment horizontal="center"/>
    </xf>
    <xf numFmtId="0" fontId="12" fillId="0" borderId="0" xfId="0" applyFont="1" applyFill="1" applyAlignment="1"/>
    <xf numFmtId="4" fontId="11" fillId="0" borderId="0" xfId="4" applyNumberFormat="1" applyFont="1" applyAlignment="1">
      <alignment horizontal="right" vertical="top"/>
    </xf>
    <xf numFmtId="0" fontId="12" fillId="0" borderId="0" xfId="0" applyFont="1" applyFill="1" applyBorder="1" applyAlignment="1">
      <alignment vertical="top" wrapText="1"/>
    </xf>
    <xf numFmtId="2" fontId="12" fillId="0" borderId="0" xfId="4" applyNumberFormat="1" applyFont="1" applyBorder="1" applyAlignment="1">
      <alignment wrapText="1"/>
    </xf>
    <xf numFmtId="2" fontId="12" fillId="0" borderId="0" xfId="4" applyNumberFormat="1" applyFont="1" applyBorder="1" applyAlignment="1"/>
    <xf numFmtId="0" fontId="12" fillId="0" borderId="0" xfId="0" applyFont="1" applyFill="1" applyBorder="1" applyAlignment="1">
      <alignment vertical="top"/>
    </xf>
    <xf numFmtId="0" fontId="0" fillId="0" borderId="0" xfId="0" applyAlignment="1">
      <alignment horizontal="center"/>
    </xf>
    <xf numFmtId="0" fontId="0" fillId="0" borderId="0" xfId="0" applyAlignment="1"/>
    <xf numFmtId="0" fontId="13" fillId="0" borderId="0" xfId="0" applyFont="1" applyAlignment="1">
      <alignment horizontal="center"/>
    </xf>
    <xf numFmtId="0" fontId="0" fillId="0" borderId="0" xfId="0" applyAlignment="1">
      <alignment wrapText="1"/>
    </xf>
    <xf numFmtId="2" fontId="15" fillId="0" borderId="0" xfId="15" applyNumberFormat="1" applyFont="1" applyBorder="1" applyAlignment="1">
      <alignment vertical="top" wrapText="1"/>
    </xf>
    <xf numFmtId="0" fontId="16" fillId="0" borderId="0" xfId="0" applyFont="1" applyAlignment="1">
      <alignment vertical="center" wrapText="1"/>
    </xf>
    <xf numFmtId="0" fontId="1" fillId="0" borderId="0" xfId="7" applyFill="1" applyBorder="1" applyAlignment="1" applyProtection="1">
      <alignment horizontal="left" wrapText="1"/>
    </xf>
    <xf numFmtId="0" fontId="0" fillId="0" borderId="0" xfId="0" applyAlignment="1">
      <alignment horizontal="left"/>
    </xf>
    <xf numFmtId="0" fontId="0" fillId="0" borderId="0" xfId="0" applyAlignment="1">
      <alignment horizontal="center"/>
    </xf>
    <xf numFmtId="0" fontId="0" fillId="0" borderId="0" xfId="0" applyAlignment="1">
      <alignment horizontal="right"/>
    </xf>
    <xf numFmtId="2" fontId="0" fillId="0" borderId="0" xfId="0" applyNumberFormat="1" applyAlignment="1">
      <alignment horizontal="center"/>
    </xf>
    <xf numFmtId="4" fontId="0" fillId="0" borderId="0" xfId="0" applyNumberFormat="1" applyAlignment="1">
      <alignment horizontal="center"/>
    </xf>
    <xf numFmtId="0" fontId="18" fillId="0" borderId="0" xfId="0" applyFont="1" applyAlignment="1">
      <alignment horizontal="right"/>
    </xf>
    <xf numFmtId="2" fontId="0" fillId="0" borderId="0" xfId="0" applyNumberFormat="1" applyFont="1" applyAlignment="1">
      <alignment horizontal="center"/>
    </xf>
    <xf numFmtId="49" fontId="0" fillId="0" borderId="0" xfId="0" applyNumberFormat="1" applyFont="1" applyAlignment="1">
      <alignment horizontal="left" vertical="top"/>
    </xf>
    <xf numFmtId="0" fontId="3" fillId="0" borderId="0" xfId="0" applyFont="1" applyAlignment="1">
      <alignment horizontal="right"/>
    </xf>
    <xf numFmtId="0" fontId="0" fillId="0" borderId="0" xfId="0" applyFont="1" applyAlignment="1">
      <alignment vertical="top" wrapText="1"/>
    </xf>
    <xf numFmtId="0" fontId="0" fillId="0" borderId="0" xfId="0" applyFill="1" applyBorder="1"/>
    <xf numFmtId="0" fontId="13" fillId="0" borderId="0" xfId="0" applyFont="1" applyAlignment="1">
      <alignment horizontal="center" vertical="top" wrapText="1"/>
    </xf>
    <xf numFmtId="0" fontId="0" fillId="0" borderId="0" xfId="0" applyFill="1"/>
    <xf numFmtId="0" fontId="4" fillId="0" borderId="0" xfId="0" applyFont="1" applyAlignment="1">
      <alignment horizontal="center" vertical="center"/>
    </xf>
    <xf numFmtId="0" fontId="0" fillId="0" borderId="0" xfId="0" applyFont="1" applyAlignment="1">
      <alignment horizontal="center"/>
    </xf>
    <xf numFmtId="0" fontId="0" fillId="0" borderId="0" xfId="0" applyFont="1"/>
    <xf numFmtId="0" fontId="0" fillId="0" borderId="0" xfId="0" applyFont="1" applyFill="1" applyBorder="1" applyAlignment="1">
      <alignment horizontal="center" vertical="center"/>
    </xf>
    <xf numFmtId="0" fontId="0" fillId="0" borderId="0" xfId="0" applyFont="1" applyBorder="1" applyAlignment="1" applyProtection="1">
      <alignment horizontal="left" vertical="top" wrapText="1"/>
    </xf>
    <xf numFmtId="0" fontId="13" fillId="0" borderId="0" xfId="0" applyFont="1" applyAlignment="1">
      <alignment horizontal="center" vertical="center"/>
    </xf>
    <xf numFmtId="0" fontId="0" fillId="0" borderId="0" xfId="0" applyFont="1" applyAlignment="1">
      <alignment vertical="center"/>
    </xf>
    <xf numFmtId="0" fontId="0" fillId="0" borderId="0" xfId="0" applyFont="1" applyAlignment="1" applyProtection="1">
      <alignment vertical="center" wrapText="1"/>
    </xf>
    <xf numFmtId="4" fontId="0" fillId="0" borderId="0" xfId="0" applyNumberFormat="1" applyFont="1" applyAlignment="1">
      <alignment horizontal="center"/>
    </xf>
    <xf numFmtId="49" fontId="0" fillId="0" borderId="0" xfId="0" applyNumberFormat="1" applyFont="1" applyBorder="1" applyAlignment="1">
      <alignment horizontal="left" vertical="top"/>
    </xf>
    <xf numFmtId="165" fontId="0" fillId="0" borderId="0" xfId="0" applyNumberFormat="1" applyFont="1" applyAlignment="1">
      <alignment horizontal="center"/>
    </xf>
    <xf numFmtId="49" fontId="22" fillId="0" borderId="0" xfId="0" applyNumberFormat="1" applyFont="1" applyAlignment="1">
      <alignment horizontal="center" vertical="top"/>
    </xf>
    <xf numFmtId="44" fontId="0" fillId="0" borderId="0" xfId="0" applyNumberFormat="1"/>
    <xf numFmtId="44" fontId="0" fillId="0" borderId="0" xfId="0" applyNumberFormat="1" applyAlignment="1"/>
    <xf numFmtId="44" fontId="20" fillId="0" borderId="7" xfId="0" applyNumberFormat="1" applyFont="1" applyBorder="1"/>
    <xf numFmtId="165" fontId="0" fillId="0" borderId="0" xfId="0" applyNumberFormat="1" applyAlignment="1">
      <alignment horizontal="center"/>
    </xf>
    <xf numFmtId="0" fontId="4" fillId="0" borderId="0" xfId="0" applyFont="1" applyAlignment="1">
      <alignment horizontal="center" vertical="center" wrapText="1"/>
    </xf>
    <xf numFmtId="0" fontId="13" fillId="0" borderId="0" xfId="0" applyFont="1" applyAlignment="1">
      <alignment vertical="top" wrapText="1"/>
    </xf>
    <xf numFmtId="0" fontId="22" fillId="0" borderId="0" xfId="0" applyFont="1" applyAlignment="1">
      <alignment horizontal="left" vertical="top"/>
    </xf>
    <xf numFmtId="49" fontId="3" fillId="0" borderId="0" xfId="0" applyNumberFormat="1" applyFont="1" applyBorder="1" applyAlignment="1">
      <alignment horizontal="right" vertical="top"/>
    </xf>
    <xf numFmtId="0" fontId="0" fillId="0" borderId="0" xfId="0" applyAlignment="1">
      <alignment horizontal="left"/>
    </xf>
    <xf numFmtId="0" fontId="0" fillId="0" borderId="0" xfId="0" applyAlignment="1">
      <alignment horizontal="center"/>
    </xf>
    <xf numFmtId="0" fontId="13" fillId="0" borderId="0" xfId="0" applyFont="1" applyAlignment="1"/>
    <xf numFmtId="44" fontId="30" fillId="0" borderId="0" xfId="0" applyNumberFormat="1" applyFont="1"/>
    <xf numFmtId="0" fontId="30" fillId="0" borderId="0" xfId="0" applyFont="1"/>
    <xf numFmtId="0" fontId="19" fillId="0" borderId="0" xfId="0" applyFont="1" applyFill="1" applyBorder="1" applyAlignment="1">
      <alignment horizontal="center"/>
    </xf>
    <xf numFmtId="0" fontId="0" fillId="0" borderId="0" xfId="0" applyFont="1" applyFill="1" applyBorder="1" applyAlignment="1" applyProtection="1">
      <alignment horizontal="center" wrapText="1"/>
    </xf>
    <xf numFmtId="0" fontId="0" fillId="0" borderId="0" xfId="0" applyFont="1" applyFill="1" applyBorder="1" applyAlignment="1" applyProtection="1">
      <alignment horizontal="center"/>
    </xf>
    <xf numFmtId="0" fontId="21" fillId="0" borderId="0" xfId="1" applyFont="1" applyBorder="1" applyAlignment="1" applyProtection="1">
      <alignment horizontal="left" vertical="center"/>
      <protection locked="0"/>
    </xf>
    <xf numFmtId="44" fontId="4" fillId="0" borderId="0" xfId="0" applyNumberFormat="1" applyFont="1" applyFill="1" applyBorder="1"/>
    <xf numFmtId="44" fontId="0" fillId="0" borderId="0" xfId="0" applyNumberFormat="1" applyFill="1" applyBorder="1"/>
    <xf numFmtId="0" fontId="32" fillId="0" borderId="0" xfId="0" applyFont="1" applyFill="1" applyBorder="1"/>
    <xf numFmtId="0" fontId="13" fillId="0" borderId="0" xfId="0" applyFont="1" applyAlignment="1">
      <alignment horizontal="center"/>
    </xf>
    <xf numFmtId="0" fontId="13" fillId="0" borderId="0" xfId="0" applyFont="1" applyFill="1" applyBorder="1" applyAlignment="1">
      <alignment horizontal="center"/>
    </xf>
    <xf numFmtId="0" fontId="0" fillId="0" borderId="0" xfId="1" applyFont="1" applyAlignment="1">
      <alignment wrapText="1"/>
    </xf>
    <xf numFmtId="0" fontId="0" fillId="0" borderId="1" xfId="0" applyFont="1" applyBorder="1" applyAlignment="1">
      <alignment wrapText="1"/>
    </xf>
    <xf numFmtId="0" fontId="13" fillId="0" borderId="1" xfId="0" applyFont="1" applyBorder="1" applyAlignment="1">
      <alignment wrapText="1"/>
    </xf>
    <xf numFmtId="0" fontId="0" fillId="0" borderId="1" xfId="1" applyFont="1" applyBorder="1" applyAlignment="1">
      <alignment vertical="top" wrapText="1"/>
    </xf>
    <xf numFmtId="44" fontId="0" fillId="0" borderId="0" xfId="0" applyNumberFormat="1" applyFont="1" applyFill="1" applyBorder="1"/>
    <xf numFmtId="0" fontId="35" fillId="0" borderId="1" xfId="0" applyFont="1" applyBorder="1" applyAlignment="1">
      <alignment vertical="center" wrapText="1"/>
    </xf>
    <xf numFmtId="0" fontId="0" fillId="0" borderId="0" xfId="0" applyAlignment="1">
      <alignment horizontal="left" vertical="top"/>
    </xf>
    <xf numFmtId="0" fontId="0" fillId="0" borderId="0" xfId="0" applyAlignment="1">
      <alignment horizontal="left" vertical="top" wrapText="1"/>
    </xf>
    <xf numFmtId="4" fontId="21" fillId="0" borderId="0" xfId="1" applyNumberFormat="1" applyFont="1" applyFill="1" applyBorder="1" applyAlignment="1" applyProtection="1">
      <alignment vertical="center" wrapText="1"/>
      <protection locked="0"/>
    </xf>
    <xf numFmtId="0" fontId="0" fillId="0" borderId="0" xfId="0" applyBorder="1" applyAlignment="1">
      <alignment vertical="top"/>
    </xf>
    <xf numFmtId="44" fontId="0" fillId="0" borderId="0" xfId="0" applyNumberFormat="1" applyAlignment="1">
      <alignment horizontal="left" vertical="top" wrapText="1"/>
    </xf>
    <xf numFmtId="44" fontId="0" fillId="0" borderId="0" xfId="0" applyNumberFormat="1" applyAlignment="1">
      <alignment horizontal="left" vertical="top"/>
    </xf>
    <xf numFmtId="0" fontId="0" fillId="0" borderId="1" xfId="0" applyFont="1" applyBorder="1" applyAlignment="1">
      <alignment vertical="center"/>
    </xf>
    <xf numFmtId="0" fontId="0" fillId="0" borderId="1" xfId="0" applyFont="1" applyBorder="1" applyAlignment="1" applyProtection="1">
      <alignment vertical="center" wrapText="1"/>
    </xf>
    <xf numFmtId="0" fontId="0" fillId="0" borderId="1" xfId="0" applyFont="1" applyBorder="1" applyAlignment="1">
      <alignment horizontal="center" vertical="center"/>
    </xf>
    <xf numFmtId="0" fontId="0" fillId="0" borderId="1" xfId="0" applyFont="1" applyBorder="1" applyAlignment="1" applyProtection="1">
      <alignment vertical="top" wrapText="1"/>
    </xf>
    <xf numFmtId="0" fontId="0" fillId="0" borderId="1" xfId="0" applyFont="1" applyBorder="1" applyAlignment="1" applyProtection="1">
      <alignment vertical="center"/>
    </xf>
    <xf numFmtId="44" fontId="0" fillId="0" borderId="1" xfId="0" applyNumberFormat="1" applyFont="1" applyBorder="1" applyAlignment="1">
      <alignment vertical="center"/>
    </xf>
    <xf numFmtId="0" fontId="0" fillId="0" borderId="1" xfId="0" applyFont="1" applyBorder="1" applyAlignment="1">
      <alignment horizontal="justify" vertical="top"/>
    </xf>
    <xf numFmtId="0" fontId="0" fillId="0" borderId="1" xfId="0" applyFont="1" applyBorder="1" applyAlignment="1">
      <alignment horizontal="justify" vertical="center"/>
    </xf>
    <xf numFmtId="0" fontId="0" fillId="0" borderId="1" xfId="1" applyFont="1" applyBorder="1" applyAlignment="1">
      <alignment horizontal="left" vertical="top" wrapText="1"/>
    </xf>
    <xf numFmtId="0" fontId="28" fillId="0" borderId="1" xfId="1" applyFont="1" applyBorder="1" applyAlignment="1">
      <alignment horizontal="left" vertical="top" wrapText="1"/>
    </xf>
    <xf numFmtId="0" fontId="0" fillId="0" borderId="1" xfId="1" applyFont="1" applyBorder="1" applyAlignment="1">
      <alignment horizontal="left" wrapText="1"/>
    </xf>
    <xf numFmtId="0" fontId="4" fillId="0" borderId="1" xfId="0" applyFont="1" applyBorder="1" applyAlignment="1">
      <alignment horizontal="center" vertical="center"/>
    </xf>
    <xf numFmtId="0" fontId="22" fillId="0" borderId="1" xfId="0" applyFont="1" applyBorder="1" applyAlignment="1">
      <alignment horizontal="justify" vertical="center"/>
    </xf>
    <xf numFmtId="0" fontId="5" fillId="0" borderId="1" xfId="0" applyFont="1" applyBorder="1" applyAlignment="1">
      <alignment vertical="center"/>
    </xf>
    <xf numFmtId="44" fontId="5" fillId="0" borderId="1" xfId="0" applyNumberFormat="1" applyFont="1" applyBorder="1" applyAlignment="1">
      <alignment vertical="center"/>
    </xf>
    <xf numFmtId="0" fontId="28" fillId="0" borderId="1" xfId="0" applyFont="1" applyFill="1" applyBorder="1" applyAlignment="1" applyProtection="1">
      <alignment vertical="center" wrapText="1"/>
    </xf>
    <xf numFmtId="0" fontId="5" fillId="0" borderId="1" xfId="1" applyFont="1" applyBorder="1" applyAlignment="1">
      <alignment horizontal="left" wrapText="1"/>
    </xf>
    <xf numFmtId="0" fontId="21" fillId="0" borderId="1" xfId="0" applyFont="1" applyBorder="1" applyAlignment="1" applyProtection="1">
      <alignment vertical="center" wrapText="1"/>
    </xf>
    <xf numFmtId="49" fontId="0" fillId="0" borderId="1" xfId="0" applyNumberFormat="1" applyFont="1" applyBorder="1" applyAlignment="1">
      <alignment horizontal="center" vertical="center"/>
    </xf>
    <xf numFmtId="0" fontId="0" fillId="0" borderId="1" xfId="0" applyFont="1" applyBorder="1" applyAlignment="1">
      <alignment vertical="top" wrapText="1"/>
    </xf>
    <xf numFmtId="0" fontId="0" fillId="0" borderId="1" xfId="0" applyFont="1" applyBorder="1"/>
    <xf numFmtId="2" fontId="0" fillId="0" borderId="1" xfId="0" applyNumberFormat="1" applyFont="1" applyBorder="1" applyAlignment="1">
      <alignment horizontal="center"/>
    </xf>
    <xf numFmtId="4" fontId="0" fillId="0" borderId="1" xfId="0" applyNumberFormat="1" applyFont="1" applyBorder="1" applyAlignment="1">
      <alignment horizontal="center"/>
    </xf>
    <xf numFmtId="0" fontId="28" fillId="0" borderId="1" xfId="0" applyFont="1" applyFill="1" applyBorder="1" applyAlignment="1" applyProtection="1">
      <alignment horizontal="left" vertical="top" wrapText="1"/>
    </xf>
    <xf numFmtId="2" fontId="0" fillId="0" borderId="1" xfId="0" applyNumberFormat="1" applyFont="1" applyBorder="1" applyAlignment="1">
      <alignment horizontal="left" vertical="top"/>
    </xf>
    <xf numFmtId="44" fontId="0" fillId="0" borderId="1" xfId="0" applyNumberFormat="1" applyFont="1" applyBorder="1" applyAlignment="1">
      <alignment horizontal="center"/>
    </xf>
    <xf numFmtId="0" fontId="28" fillId="0" borderId="1" xfId="0" applyFont="1" applyBorder="1" applyAlignment="1" applyProtection="1">
      <alignment vertical="top" wrapText="1"/>
    </xf>
    <xf numFmtId="0" fontId="0" fillId="0" borderId="1" xfId="0" applyFont="1" applyBorder="1" applyAlignment="1">
      <alignment horizontal="center"/>
    </xf>
    <xf numFmtId="49" fontId="0" fillId="0" borderId="1" xfId="0" applyNumberFormat="1" applyFont="1" applyBorder="1" applyAlignment="1">
      <alignment horizontal="left" vertical="top"/>
    </xf>
    <xf numFmtId="44" fontId="0" fillId="0" borderId="1" xfId="0" applyNumberFormat="1" applyFont="1" applyBorder="1"/>
    <xf numFmtId="0" fontId="0" fillId="0" borderId="1" xfId="0" applyFont="1" applyBorder="1" applyAlignment="1" applyProtection="1">
      <alignment vertical="top"/>
    </xf>
    <xf numFmtId="0" fontId="0" fillId="0" borderId="1" xfId="0" applyFont="1" applyFill="1" applyBorder="1"/>
    <xf numFmtId="44" fontId="0" fillId="0" borderId="1" xfId="0" applyNumberFormat="1" applyFont="1" applyFill="1" applyBorder="1"/>
    <xf numFmtId="0" fontId="0" fillId="0" borderId="1" xfId="1" applyFont="1" applyBorder="1" applyAlignment="1">
      <alignment vertical="top"/>
    </xf>
    <xf numFmtId="0" fontId="28" fillId="0" borderId="1" xfId="0" applyFont="1" applyBorder="1" applyAlignment="1">
      <alignment vertical="top" wrapText="1"/>
    </xf>
    <xf numFmtId="49" fontId="0" fillId="0" borderId="1" xfId="0" applyNumberFormat="1" applyFont="1" applyFill="1" applyBorder="1" applyAlignment="1">
      <alignment wrapText="1"/>
    </xf>
    <xf numFmtId="0" fontId="13" fillId="0" borderId="1" xfId="0" applyFont="1" applyBorder="1"/>
    <xf numFmtId="0" fontId="35" fillId="0" borderId="1" xfId="0" applyFont="1" applyBorder="1" applyAlignment="1">
      <alignment wrapText="1"/>
    </xf>
    <xf numFmtId="0" fontId="35" fillId="0" borderId="1" xfId="0" applyFont="1" applyFill="1" applyBorder="1" applyAlignment="1">
      <alignment vertical="center"/>
    </xf>
    <xf numFmtId="49" fontId="28" fillId="0" borderId="1" xfId="0" applyNumberFormat="1" applyFont="1" applyBorder="1" applyAlignment="1">
      <alignment horizontal="left" vertical="top" wrapText="1"/>
    </xf>
    <xf numFmtId="0" fontId="28" fillId="0" borderId="1" xfId="1" applyFont="1" applyBorder="1" applyAlignment="1">
      <alignment vertical="top" wrapText="1"/>
    </xf>
    <xf numFmtId="0" fontId="0" fillId="0" borderId="1" xfId="0" applyBorder="1" applyAlignment="1">
      <alignment wrapText="1"/>
    </xf>
    <xf numFmtId="0" fontId="0" fillId="0" borderId="1" xfId="0" applyBorder="1"/>
    <xf numFmtId="0" fontId="0" fillId="0" borderId="1" xfId="0" applyBorder="1" applyAlignment="1">
      <alignment vertical="top" wrapText="1"/>
    </xf>
    <xf numFmtId="0" fontId="0" fillId="0" borderId="0" xfId="0" applyAlignment="1">
      <alignment horizontal="center"/>
    </xf>
    <xf numFmtId="0" fontId="0" fillId="0" borderId="1" xfId="0" applyBorder="1" applyAlignment="1">
      <alignment horizontal="center"/>
    </xf>
    <xf numFmtId="0" fontId="22" fillId="0" borderId="1" xfId="0" applyFont="1" applyFill="1" applyBorder="1" applyAlignment="1" applyProtection="1">
      <alignment horizontal="center" vertical="center"/>
    </xf>
    <xf numFmtId="0" fontId="22" fillId="0" borderId="1" xfId="0" applyFont="1" applyFill="1" applyBorder="1" applyAlignment="1" applyProtection="1">
      <alignment horizontal="center" vertical="center" wrapText="1"/>
    </xf>
    <xf numFmtId="44" fontId="22" fillId="0" borderId="1" xfId="0" applyNumberFormat="1" applyFont="1" applyFill="1" applyBorder="1" applyAlignment="1" applyProtection="1">
      <alignment horizontal="left" vertical="center" wrapText="1"/>
    </xf>
    <xf numFmtId="0" fontId="0" fillId="0" borderId="1" xfId="0" applyFont="1" applyFill="1" applyBorder="1" applyAlignment="1">
      <alignment vertical="center"/>
    </xf>
    <xf numFmtId="0" fontId="22" fillId="0" borderId="1" xfId="0" applyFont="1" applyBorder="1" applyAlignment="1">
      <alignment horizontal="left" vertical="center"/>
    </xf>
    <xf numFmtId="0" fontId="0" fillId="0" borderId="1" xfId="0" applyFont="1" applyBorder="1" applyAlignment="1" applyProtection="1">
      <alignment horizontal="left" vertical="top" wrapText="1"/>
    </xf>
    <xf numFmtId="49" fontId="0" fillId="0" borderId="1" xfId="0" applyNumberFormat="1" applyFont="1" applyBorder="1" applyAlignment="1" applyProtection="1">
      <alignment vertical="top"/>
    </xf>
    <xf numFmtId="0" fontId="7" fillId="0" borderId="1" xfId="13" applyFont="1" applyFill="1" applyBorder="1" applyAlignment="1">
      <alignment vertical="top" wrapText="1"/>
    </xf>
    <xf numFmtId="0" fontId="7" fillId="0" borderId="1" xfId="13" applyFont="1" applyFill="1" applyBorder="1" applyAlignment="1">
      <alignment horizontal="center" wrapText="1"/>
    </xf>
    <xf numFmtId="4" fontId="7" fillId="0" borderId="1" xfId="14" applyNumberFormat="1" applyFont="1" applyFill="1" applyBorder="1" applyAlignment="1" applyProtection="1"/>
    <xf numFmtId="0" fontId="0" fillId="0" borderId="1" xfId="0" applyBorder="1" applyAlignment="1">
      <alignment horizontal="center" vertical="center"/>
    </xf>
    <xf numFmtId="0" fontId="24" fillId="0" borderId="1" xfId="13" applyFont="1" applyFill="1" applyBorder="1" applyAlignment="1">
      <alignment vertical="top" wrapText="1"/>
    </xf>
    <xf numFmtId="0" fontId="24" fillId="0" borderId="1" xfId="13" applyFont="1" applyFill="1" applyBorder="1" applyAlignment="1">
      <alignment horizontal="center" wrapText="1"/>
    </xf>
    <xf numFmtId="4" fontId="24" fillId="0" borderId="1" xfId="14" applyNumberFormat="1" applyFont="1" applyFill="1" applyBorder="1" applyAlignment="1" applyProtection="1"/>
    <xf numFmtId="0" fontId="5" fillId="0" borderId="1" xfId="0" applyFont="1" applyBorder="1"/>
    <xf numFmtId="44" fontId="5" fillId="0" borderId="1" xfId="0" applyNumberFormat="1" applyFont="1" applyBorder="1"/>
    <xf numFmtId="0" fontId="28" fillId="0" borderId="1" xfId="13" applyFont="1" applyFill="1" applyBorder="1" applyAlignment="1">
      <alignment horizontal="center" wrapText="1"/>
    </xf>
    <xf numFmtId="4" fontId="28" fillId="0" borderId="1" xfId="14" applyNumberFormat="1" applyFont="1" applyFill="1" applyBorder="1" applyAlignment="1" applyProtection="1"/>
    <xf numFmtId="169" fontId="31" fillId="0" borderId="1" xfId="14" applyFont="1" applyFill="1" applyBorder="1" applyAlignment="1" applyProtection="1">
      <alignment horizontal="left" vertical="top" wrapText="1"/>
    </xf>
    <xf numFmtId="169" fontId="28" fillId="0" borderId="1" xfId="14" applyFont="1" applyFill="1" applyBorder="1" applyAlignment="1" applyProtection="1">
      <alignment horizontal="center"/>
    </xf>
    <xf numFmtId="2" fontId="27" fillId="0" borderId="1" xfId="15" applyNumberFormat="1" applyFont="1" applyBorder="1" applyAlignment="1">
      <alignment horizontal="left" vertical="top" wrapText="1"/>
    </xf>
    <xf numFmtId="0" fontId="0" fillId="0" borderId="1" xfId="0" applyFont="1" applyBorder="1" applyProtection="1"/>
    <xf numFmtId="0" fontId="0" fillId="0" borderId="1" xfId="0" applyFont="1" applyBorder="1" applyAlignment="1" applyProtection="1">
      <alignment horizontal="left" vertical="top"/>
    </xf>
    <xf numFmtId="0" fontId="28" fillId="0" borderId="1" xfId="0" applyNumberFormat="1" applyFont="1" applyBorder="1" applyAlignment="1">
      <alignment horizontal="left" vertical="top" wrapText="1"/>
    </xf>
    <xf numFmtId="2" fontId="27" fillId="0" borderId="1" xfId="15" applyNumberFormat="1" applyFont="1" applyBorder="1" applyAlignment="1">
      <alignment vertical="top" wrapText="1"/>
    </xf>
    <xf numFmtId="0" fontId="0" fillId="0" borderId="1" xfId="0" applyNumberFormat="1" applyFont="1" applyBorder="1" applyAlignment="1">
      <alignment horizontal="center" vertical="center"/>
    </xf>
    <xf numFmtId="0" fontId="35" fillId="0" borderId="1" xfId="0" applyFont="1" applyFill="1" applyBorder="1" applyAlignment="1" applyProtection="1">
      <alignment vertical="top" wrapText="1"/>
    </xf>
    <xf numFmtId="2" fontId="28" fillId="0" borderId="1" xfId="0" applyNumberFormat="1" applyFont="1" applyFill="1" applyBorder="1" applyAlignment="1" applyProtection="1">
      <alignment horizontal="left" vertical="top" wrapText="1"/>
    </xf>
    <xf numFmtId="0" fontId="0" fillId="0" borderId="1" xfId="0" applyFont="1" applyFill="1" applyBorder="1" applyAlignment="1" applyProtection="1">
      <alignment vertical="center"/>
    </xf>
    <xf numFmtId="0" fontId="0" fillId="2" borderId="1" xfId="0" applyFont="1" applyFill="1" applyBorder="1" applyAlignment="1" applyProtection="1">
      <alignment vertical="center" wrapText="1"/>
    </xf>
    <xf numFmtId="0" fontId="66" fillId="0" borderId="1" xfId="0" applyFont="1" applyFill="1" applyBorder="1" applyAlignment="1" applyProtection="1">
      <alignment horizontal="center" vertical="center" wrapText="1"/>
    </xf>
    <xf numFmtId="165" fontId="0" fillId="0" borderId="1" xfId="0" applyNumberFormat="1" applyFont="1" applyBorder="1" applyAlignment="1">
      <alignment horizontal="center"/>
    </xf>
    <xf numFmtId="0" fontId="28" fillId="0" borderId="1" xfId="0" applyFont="1" applyBorder="1" applyAlignment="1">
      <alignment horizontal="center" vertical="center"/>
    </xf>
    <xf numFmtId="0" fontId="28" fillId="0" borderId="1" xfId="0" applyFont="1" applyBorder="1" applyAlignment="1">
      <alignment horizontal="center"/>
    </xf>
    <xf numFmtId="165" fontId="28" fillId="0" borderId="1" xfId="0" applyNumberFormat="1" applyFont="1" applyBorder="1" applyAlignment="1">
      <alignment horizontal="center"/>
    </xf>
    <xf numFmtId="49" fontId="28" fillId="0" borderId="1" xfId="0" applyNumberFormat="1" applyFont="1" applyBorder="1" applyAlignment="1">
      <alignment horizontal="center" vertical="center"/>
    </xf>
    <xf numFmtId="2" fontId="0" fillId="0" borderId="1" xfId="0" applyNumberFormat="1" applyBorder="1" applyAlignment="1">
      <alignment horizontal="center"/>
    </xf>
    <xf numFmtId="4" fontId="0" fillId="0" borderId="1" xfId="0" applyNumberFormat="1" applyBorder="1" applyAlignment="1">
      <alignment horizontal="center"/>
    </xf>
    <xf numFmtId="165" fontId="0" fillId="0" borderId="1" xfId="0" applyNumberFormat="1" applyBorder="1" applyAlignment="1">
      <alignment horizontal="center"/>
    </xf>
    <xf numFmtId="0" fontId="3" fillId="0" borderId="1" xfId="0" applyFont="1" applyBorder="1" applyAlignment="1">
      <alignment horizontal="right" vertical="top"/>
    </xf>
    <xf numFmtId="0" fontId="3" fillId="0" borderId="1" xfId="0" applyFont="1" applyBorder="1" applyAlignment="1">
      <alignment vertical="top" wrapText="1"/>
    </xf>
    <xf numFmtId="0" fontId="3" fillId="0" borderId="1" xfId="0" applyFont="1" applyBorder="1" applyAlignment="1">
      <alignment horizontal="center"/>
    </xf>
    <xf numFmtId="2" fontId="3" fillId="0" borderId="1" xfId="0" applyNumberFormat="1" applyFont="1" applyBorder="1" applyAlignment="1">
      <alignment horizontal="center"/>
    </xf>
    <xf numFmtId="49" fontId="3" fillId="0" borderId="1" xfId="0" applyNumberFormat="1" applyFont="1" applyBorder="1" applyAlignment="1">
      <alignment horizontal="right" vertical="top"/>
    </xf>
    <xf numFmtId="165" fontId="3" fillId="0" borderId="1" xfId="0" applyNumberFormat="1" applyFont="1" applyBorder="1" applyAlignment="1">
      <alignment horizontal="center"/>
    </xf>
    <xf numFmtId="0" fontId="34" fillId="0" borderId="1" xfId="0" applyFont="1" applyBorder="1" applyProtection="1"/>
    <xf numFmtId="0" fontId="0" fillId="0" borderId="1" xfId="1" applyFont="1" applyBorder="1"/>
    <xf numFmtId="0" fontId="28" fillId="0" borderId="1" xfId="545" applyFont="1" applyFill="1" applyBorder="1" applyAlignment="1">
      <alignment horizontal="left" vertical="top" wrapText="1"/>
    </xf>
    <xf numFmtId="0" fontId="0" fillId="0" borderId="1" xfId="1" applyFont="1" applyBorder="1" applyAlignment="1">
      <alignment horizontal="center"/>
    </xf>
    <xf numFmtId="0" fontId="33" fillId="0" borderId="1" xfId="545" applyFont="1" applyFill="1" applyBorder="1" applyAlignment="1">
      <alignment horizontal="left" vertical="top" wrapText="1"/>
    </xf>
    <xf numFmtId="0" fontId="28" fillId="0" borderId="1" xfId="545" applyFont="1" applyBorder="1" applyAlignment="1">
      <alignment horizontal="center" wrapText="1"/>
    </xf>
    <xf numFmtId="0" fontId="28" fillId="0" borderId="1" xfId="545" applyFont="1" applyBorder="1" applyAlignment="1">
      <alignment horizontal="center" vertical="center" wrapText="1"/>
    </xf>
    <xf numFmtId="44" fontId="28" fillId="0" borderId="1" xfId="513" applyNumberFormat="1" applyFont="1" applyBorder="1" applyAlignment="1">
      <alignment horizontal="right"/>
    </xf>
    <xf numFmtId="2" fontId="28" fillId="0" borderId="1" xfId="545" applyNumberFormat="1" applyFont="1" applyBorder="1" applyAlignment="1">
      <alignment horizontal="center" vertical="center" wrapText="1"/>
    </xf>
    <xf numFmtId="0" fontId="33" fillId="0" borderId="1" xfId="524" applyNumberFormat="1" applyFont="1" applyFill="1" applyBorder="1" applyAlignment="1">
      <alignment horizontal="left" vertical="top" wrapText="1"/>
    </xf>
    <xf numFmtId="0" fontId="28" fillId="0" borderId="1" xfId="513" applyFont="1" applyBorder="1" applyAlignment="1">
      <alignment horizontal="center"/>
    </xf>
    <xf numFmtId="0" fontId="67" fillId="0" borderId="0" xfId="0" applyFont="1"/>
    <xf numFmtId="0" fontId="30" fillId="0" borderId="0" xfId="0" applyFont="1" applyAlignment="1">
      <alignment horizontal="center"/>
    </xf>
    <xf numFmtId="0" fontId="68" fillId="0" borderId="8" xfId="0" applyFont="1" applyBorder="1"/>
    <xf numFmtId="0" fontId="69" fillId="0" borderId="8" xfId="0" applyFont="1" applyFill="1" applyBorder="1" applyAlignment="1">
      <alignment vertical="top" wrapText="1"/>
    </xf>
    <xf numFmtId="0" fontId="70" fillId="0" borderId="9" xfId="0" applyFont="1" applyFill="1" applyBorder="1" applyAlignment="1">
      <alignment horizontal="left" vertical="top" wrapText="1"/>
    </xf>
    <xf numFmtId="49" fontId="70" fillId="0" borderId="9" xfId="4" applyNumberFormat="1" applyFont="1" applyBorder="1" applyAlignment="1">
      <alignment horizontal="justify" wrapText="1"/>
    </xf>
    <xf numFmtId="2" fontId="70" fillId="0" borderId="9" xfId="4" applyNumberFormat="1" applyFont="1" applyBorder="1" applyAlignment="1">
      <alignment wrapText="1"/>
    </xf>
    <xf numFmtId="0" fontId="70" fillId="0" borderId="9" xfId="0" applyFont="1" applyFill="1" applyBorder="1" applyAlignment="1">
      <alignment vertical="top" wrapText="1"/>
    </xf>
    <xf numFmtId="2" fontId="70" fillId="0" borderId="9" xfId="4" applyNumberFormat="1" applyFont="1" applyBorder="1" applyAlignment="1">
      <alignment horizontal="justify" wrapText="1"/>
    </xf>
    <xf numFmtId="2" fontId="70" fillId="0" borderId="9" xfId="4" applyNumberFormat="1" applyFont="1" applyBorder="1" applyAlignment="1">
      <alignment vertical="top" wrapText="1"/>
    </xf>
    <xf numFmtId="2" fontId="70" fillId="0" borderId="10" xfId="4" applyNumberFormat="1" applyFont="1" applyBorder="1" applyAlignment="1">
      <alignment wrapText="1"/>
    </xf>
    <xf numFmtId="49" fontId="70" fillId="0" borderId="8" xfId="4" applyNumberFormat="1" applyFont="1" applyBorder="1" applyAlignment="1">
      <alignment horizontal="justify" wrapText="1"/>
    </xf>
    <xf numFmtId="0" fontId="69" fillId="0" borderId="9" xfId="0" applyFont="1" applyFill="1" applyBorder="1" applyAlignment="1">
      <alignment vertical="top" wrapText="1"/>
    </xf>
    <xf numFmtId="2" fontId="70" fillId="0" borderId="10" xfId="4" applyNumberFormat="1" applyFont="1" applyBorder="1" applyAlignment="1">
      <alignment vertical="top" wrapText="1"/>
    </xf>
    <xf numFmtId="0" fontId="70" fillId="0" borderId="9" xfId="0" applyNumberFormat="1" applyFont="1" applyFill="1" applyBorder="1" applyAlignment="1">
      <alignment vertical="top" wrapText="1"/>
    </xf>
    <xf numFmtId="0" fontId="64" fillId="0" borderId="9" xfId="0" applyFont="1" applyBorder="1"/>
    <xf numFmtId="0" fontId="67" fillId="0" borderId="9" xfId="0" applyFont="1" applyBorder="1"/>
    <xf numFmtId="0" fontId="67" fillId="0" borderId="10" xfId="0" applyFont="1" applyBorder="1"/>
    <xf numFmtId="2" fontId="0" fillId="0" borderId="1" xfId="0" applyNumberFormat="1" applyFont="1" applyBorder="1" applyAlignment="1">
      <alignment horizontal="center" vertical="center"/>
    </xf>
    <xf numFmtId="49" fontId="65" fillId="0" borderId="1" xfId="16" quotePrefix="1" applyNumberFormat="1" applyFont="1" applyFill="1" applyBorder="1" applyAlignment="1">
      <alignment horizontal="left" vertical="top" wrapText="1"/>
    </xf>
    <xf numFmtId="0" fontId="0" fillId="0" borderId="1" xfId="0" applyFont="1" applyFill="1" applyBorder="1"/>
    <xf numFmtId="0" fontId="0" fillId="0" borderId="1" xfId="0" applyBorder="1"/>
    <xf numFmtId="0" fontId="0" fillId="0" borderId="1" xfId="0" applyFont="1" applyBorder="1"/>
    <xf numFmtId="0" fontId="29" fillId="0" borderId="0" xfId="0" applyFont="1" applyAlignment="1"/>
    <xf numFmtId="0" fontId="0" fillId="0" borderId="0" xfId="1" applyFont="1" applyAlignment="1">
      <alignment vertical="top" wrapText="1"/>
    </xf>
    <xf numFmtId="49" fontId="0" fillId="0" borderId="1" xfId="0" applyNumberFormat="1" applyBorder="1" applyAlignment="1">
      <alignment horizontal="center" vertical="top"/>
    </xf>
    <xf numFmtId="0" fontId="3" fillId="0" borderId="1" xfId="0" applyFont="1" applyBorder="1" applyAlignment="1">
      <alignment horizontal="center" vertical="top"/>
    </xf>
    <xf numFmtId="0" fontId="0" fillId="0" borderId="1" xfId="0" applyFont="1" applyBorder="1" applyAlignment="1">
      <alignment horizontal="center" vertical="top"/>
    </xf>
    <xf numFmtId="49" fontId="0" fillId="0" borderId="1" xfId="0" applyNumberFormat="1" applyFont="1" applyBorder="1" applyAlignment="1">
      <alignment horizontal="center" vertical="top"/>
    </xf>
    <xf numFmtId="0" fontId="71" fillId="0" borderId="1" xfId="13" applyFont="1" applyFill="1" applyBorder="1" applyAlignment="1">
      <alignment vertical="top" wrapText="1"/>
    </xf>
    <xf numFmtId="0" fontId="5" fillId="0" borderId="1" xfId="0" applyFont="1" applyFill="1" applyBorder="1"/>
    <xf numFmtId="0" fontId="26" fillId="28" borderId="30" xfId="0" applyFont="1" applyFill="1" applyBorder="1" applyAlignment="1" applyProtection="1">
      <alignment vertical="top"/>
    </xf>
    <xf numFmtId="0" fontId="26" fillId="28" borderId="15" xfId="0" applyFont="1" applyFill="1" applyBorder="1" applyAlignment="1" applyProtection="1">
      <alignment horizontal="center" vertical="top"/>
    </xf>
    <xf numFmtId="0" fontId="26" fillId="28" borderId="15" xfId="0" applyFont="1" applyFill="1" applyBorder="1" applyAlignment="1" applyProtection="1">
      <alignment horizontal="center" vertical="center" wrapText="1"/>
    </xf>
    <xf numFmtId="0" fontId="26" fillId="28" borderId="15" xfId="0" applyFont="1" applyFill="1" applyBorder="1" applyAlignment="1" applyProtection="1">
      <alignment horizontal="center" vertical="center"/>
    </xf>
    <xf numFmtId="4" fontId="26" fillId="28" borderId="15" xfId="0" applyNumberFormat="1" applyFont="1" applyFill="1" applyBorder="1" applyAlignment="1" applyProtection="1">
      <alignment horizontal="left" vertical="center" wrapText="1"/>
    </xf>
    <xf numFmtId="165" fontId="26" fillId="28" borderId="31" xfId="0" applyNumberFormat="1" applyFont="1" applyFill="1" applyBorder="1" applyAlignment="1" applyProtection="1">
      <alignment horizontal="left" vertical="center" wrapText="1"/>
    </xf>
    <xf numFmtId="0" fontId="25" fillId="28" borderId="32" xfId="13" applyFont="1" applyFill="1" applyBorder="1" applyAlignment="1">
      <alignment vertical="top" wrapText="1"/>
    </xf>
    <xf numFmtId="0" fontId="13" fillId="28" borderId="13" xfId="0" applyFont="1" applyFill="1" applyBorder="1"/>
    <xf numFmtId="44" fontId="4" fillId="28" borderId="33" xfId="0" applyNumberFormat="1" applyFont="1" applyFill="1" applyBorder="1"/>
    <xf numFmtId="0" fontId="23" fillId="28" borderId="30" xfId="0" applyFont="1" applyFill="1" applyBorder="1" applyAlignment="1" applyProtection="1">
      <alignment vertical="top"/>
    </xf>
    <xf numFmtId="0" fontId="23" fillId="28" borderId="15" xfId="0" applyFont="1" applyFill="1" applyBorder="1" applyAlignment="1" applyProtection="1">
      <alignment horizontal="center" vertical="top"/>
    </xf>
    <xf numFmtId="0" fontId="23" fillId="28" borderId="15" xfId="0" applyFont="1" applyFill="1" applyBorder="1" applyAlignment="1" applyProtection="1">
      <alignment horizontal="center" vertical="center" wrapText="1"/>
    </xf>
    <xf numFmtId="0" fontId="23" fillId="28" borderId="15" xfId="0" applyFont="1" applyFill="1" applyBorder="1" applyAlignment="1" applyProtection="1">
      <alignment horizontal="center" vertical="center"/>
    </xf>
    <xf numFmtId="4" fontId="23" fillId="28" borderId="15" xfId="0" applyNumberFormat="1" applyFont="1" applyFill="1" applyBorder="1" applyAlignment="1" applyProtection="1">
      <alignment horizontal="left" vertical="center" wrapText="1"/>
    </xf>
    <xf numFmtId="165" fontId="23" fillId="28" borderId="31" xfId="0" applyNumberFormat="1" applyFont="1" applyFill="1" applyBorder="1" applyAlignment="1" applyProtection="1">
      <alignment horizontal="left" vertical="center" wrapText="1"/>
    </xf>
    <xf numFmtId="0" fontId="0" fillId="28" borderId="1" xfId="0" applyFont="1" applyFill="1" applyBorder="1"/>
    <xf numFmtId="0" fontId="13" fillId="28" borderId="32" xfId="0" applyFont="1" applyFill="1" applyBorder="1" applyAlignment="1" applyProtection="1">
      <alignment vertical="top"/>
    </xf>
    <xf numFmtId="0" fontId="0" fillId="28" borderId="13" xfId="0" applyFont="1" applyFill="1" applyBorder="1"/>
    <xf numFmtId="0" fontId="0" fillId="28" borderId="33" xfId="0" applyFont="1" applyFill="1" applyBorder="1"/>
    <xf numFmtId="44" fontId="4" fillId="28" borderId="10" xfId="0" applyNumberFormat="1" applyFont="1" applyFill="1" applyBorder="1"/>
    <xf numFmtId="44" fontId="13" fillId="28" borderId="12" xfId="0" applyNumberFormat="1" applyFont="1" applyFill="1" applyBorder="1" applyAlignment="1"/>
    <xf numFmtId="4" fontId="21" fillId="28" borderId="12" xfId="1" applyNumberFormat="1" applyFont="1" applyFill="1" applyBorder="1" applyAlignment="1" applyProtection="1">
      <alignment vertical="center" wrapText="1"/>
      <protection locked="0"/>
    </xf>
    <xf numFmtId="44" fontId="20" fillId="28" borderId="7" xfId="0" applyNumberFormat="1" applyFont="1" applyFill="1" applyBorder="1"/>
    <xf numFmtId="49" fontId="72" fillId="0" borderId="0" xfId="0" applyNumberFormat="1" applyFont="1" applyAlignment="1">
      <alignment wrapText="1"/>
    </xf>
    <xf numFmtId="0" fontId="23" fillId="28" borderId="1" xfId="0" applyFont="1" applyFill="1" applyBorder="1" applyAlignment="1" applyProtection="1">
      <alignment vertical="top"/>
    </xf>
    <xf numFmtId="0" fontId="23" fillId="28" borderId="1" xfId="0" applyFont="1" applyFill="1" applyBorder="1" applyAlignment="1" applyProtection="1">
      <alignment horizontal="center" vertical="top"/>
    </xf>
    <xf numFmtId="0" fontId="23" fillId="28" borderId="1" xfId="0" applyFont="1" applyFill="1" applyBorder="1" applyAlignment="1" applyProtection="1">
      <alignment horizontal="center" vertical="center" wrapText="1"/>
    </xf>
    <xf numFmtId="0" fontId="23" fillId="28" borderId="1" xfId="0" applyFont="1" applyFill="1" applyBorder="1" applyAlignment="1" applyProtection="1">
      <alignment horizontal="center" vertical="center"/>
    </xf>
    <xf numFmtId="4" fontId="23" fillId="28" borderId="1" xfId="0" applyNumberFormat="1" applyFont="1" applyFill="1" applyBorder="1" applyAlignment="1" applyProtection="1">
      <alignment horizontal="left" vertical="center" wrapText="1"/>
    </xf>
    <xf numFmtId="165" fontId="23" fillId="28" borderId="2" xfId="0" applyNumberFormat="1" applyFont="1" applyFill="1" applyBorder="1" applyAlignment="1" applyProtection="1">
      <alignment horizontal="left" vertical="center" wrapText="1"/>
    </xf>
    <xf numFmtId="0" fontId="13" fillId="28" borderId="32" xfId="0" applyFont="1" applyFill="1" applyBorder="1"/>
    <xf numFmtId="0" fontId="13" fillId="28" borderId="32" xfId="0" applyFont="1" applyFill="1" applyBorder="1" applyAlignment="1" applyProtection="1">
      <alignment vertical="top" wrapText="1"/>
    </xf>
    <xf numFmtId="0" fontId="28" fillId="0" borderId="0" xfId="0" applyFont="1" applyAlignment="1">
      <alignment vertical="top" wrapText="1"/>
    </xf>
    <xf numFmtId="0" fontId="23" fillId="28" borderId="3" xfId="0" applyFont="1" applyFill="1" applyBorder="1" applyAlignment="1" applyProtection="1">
      <alignment vertical="top"/>
    </xf>
    <xf numFmtId="0" fontId="23" fillId="28" borderId="4" xfId="0" applyFont="1" applyFill="1" applyBorder="1" applyAlignment="1" applyProtection="1">
      <alignment horizontal="center" vertical="top"/>
    </xf>
    <xf numFmtId="0" fontId="23" fillId="28" borderId="4" xfId="0" applyFont="1" applyFill="1" applyBorder="1" applyAlignment="1" applyProtection="1">
      <alignment horizontal="center" vertical="center" wrapText="1"/>
    </xf>
    <xf numFmtId="0" fontId="23" fillId="28" borderId="4" xfId="0" applyFont="1" applyFill="1" applyBorder="1" applyAlignment="1" applyProtection="1">
      <alignment horizontal="center" vertical="center"/>
    </xf>
    <xf numFmtId="4" fontId="23" fillId="28" borderId="4" xfId="0" applyNumberFormat="1" applyFont="1" applyFill="1" applyBorder="1" applyAlignment="1" applyProtection="1">
      <alignment horizontal="left" vertical="center" wrapText="1"/>
    </xf>
    <xf numFmtId="165" fontId="23" fillId="28" borderId="5" xfId="0" applyNumberFormat="1" applyFont="1" applyFill="1" applyBorder="1" applyAlignment="1" applyProtection="1">
      <alignment horizontal="left" vertical="center" wrapText="1"/>
    </xf>
    <xf numFmtId="44" fontId="0" fillId="28" borderId="10" xfId="0" applyNumberFormat="1" applyFont="1" applyFill="1" applyBorder="1"/>
    <xf numFmtId="0" fontId="23" fillId="28" borderId="1" xfId="0" applyFont="1" applyFill="1" applyBorder="1" applyAlignment="1" applyProtection="1">
      <alignment vertical="center"/>
    </xf>
    <xf numFmtId="0" fontId="0" fillId="28" borderId="1" xfId="0" applyFont="1" applyFill="1" applyBorder="1" applyAlignment="1">
      <alignment vertical="center"/>
    </xf>
    <xf numFmtId="0" fontId="13" fillId="28" borderId="32" xfId="0" applyFont="1" applyFill="1" applyBorder="1" applyAlignment="1">
      <alignment vertical="center"/>
    </xf>
    <xf numFmtId="0" fontId="0" fillId="28" borderId="13" xfId="0" applyFont="1" applyFill="1" applyBorder="1" applyAlignment="1">
      <alignment vertical="center"/>
    </xf>
    <xf numFmtId="44" fontId="4" fillId="28" borderId="33" xfId="0" applyNumberFormat="1" applyFont="1" applyFill="1" applyBorder="1" applyAlignment="1">
      <alignment vertical="center"/>
    </xf>
    <xf numFmtId="0" fontId="23" fillId="28" borderId="30" xfId="0" applyFont="1" applyFill="1" applyBorder="1" applyAlignment="1" applyProtection="1">
      <alignment vertical="center"/>
    </xf>
    <xf numFmtId="4" fontId="22" fillId="28" borderId="1" xfId="0" applyNumberFormat="1" applyFont="1" applyFill="1" applyBorder="1" applyAlignment="1" applyProtection="1">
      <alignment horizontal="left" vertical="center" wrapText="1"/>
    </xf>
    <xf numFmtId="0" fontId="0" fillId="28" borderId="1" xfId="0" applyFont="1" applyFill="1" applyBorder="1" applyAlignment="1">
      <alignment horizontal="center"/>
    </xf>
    <xf numFmtId="0" fontId="0" fillId="28" borderId="32" xfId="0" applyFont="1" applyFill="1" applyBorder="1" applyAlignment="1">
      <alignment vertical="center"/>
    </xf>
    <xf numFmtId="0" fontId="4" fillId="28" borderId="32" xfId="0" applyFont="1" applyFill="1" applyBorder="1" applyAlignment="1">
      <alignment horizontal="center" vertical="center"/>
    </xf>
    <xf numFmtId="4" fontId="0" fillId="28" borderId="1" xfId="0" applyNumberFormat="1" applyFont="1" applyFill="1" applyBorder="1" applyAlignment="1">
      <alignment horizontal="center"/>
    </xf>
    <xf numFmtId="4" fontId="28" fillId="28" borderId="1" xfId="0" applyNumberFormat="1" applyFont="1" applyFill="1" applyBorder="1" applyAlignment="1">
      <alignment horizontal="center"/>
    </xf>
    <xf numFmtId="0" fontId="21" fillId="28" borderId="32" xfId="0" applyFont="1" applyFill="1" applyBorder="1" applyAlignment="1">
      <alignment vertical="top" wrapText="1"/>
    </xf>
    <xf numFmtId="2" fontId="0" fillId="28" borderId="13" xfId="0" applyNumberFormat="1" applyFont="1" applyFill="1" applyBorder="1" applyAlignment="1">
      <alignment horizontal="center"/>
    </xf>
    <xf numFmtId="4" fontId="0" fillId="28" borderId="13" xfId="0" applyNumberFormat="1" applyFont="1" applyFill="1" applyBorder="1" applyAlignment="1">
      <alignment horizontal="center"/>
    </xf>
    <xf numFmtId="4" fontId="21" fillId="28" borderId="33" xfId="0" applyNumberFormat="1" applyFont="1" applyFill="1" applyBorder="1" applyAlignment="1">
      <alignment horizontal="center"/>
    </xf>
    <xf numFmtId="4" fontId="0" fillId="28" borderId="1" xfId="0" applyNumberFormat="1" applyFill="1" applyBorder="1" applyAlignment="1">
      <alignment horizontal="center"/>
    </xf>
    <xf numFmtId="4" fontId="3" fillId="28" borderId="1" xfId="0" applyNumberFormat="1" applyFont="1" applyFill="1" applyBorder="1" applyAlignment="1">
      <alignment horizontal="center"/>
    </xf>
    <xf numFmtId="0" fontId="17" fillId="28" borderId="32" xfId="0" applyFont="1" applyFill="1" applyBorder="1" applyAlignment="1">
      <alignment vertical="top" wrapText="1"/>
    </xf>
    <xf numFmtId="0" fontId="3" fillId="28" borderId="13" xfId="0" applyFont="1" applyFill="1" applyBorder="1" applyAlignment="1">
      <alignment horizontal="center"/>
    </xf>
    <xf numFmtId="2" fontId="3" fillId="28" borderId="13" xfId="0" applyNumberFormat="1" applyFont="1" applyFill="1" applyBorder="1" applyAlignment="1">
      <alignment horizontal="center"/>
    </xf>
    <xf numFmtId="4" fontId="3" fillId="28" borderId="13" xfId="0" applyNumberFormat="1" applyFont="1" applyFill="1" applyBorder="1" applyAlignment="1">
      <alignment horizontal="center"/>
    </xf>
    <xf numFmtId="165" fontId="17" fillId="28" borderId="33" xfId="0" applyNumberFormat="1" applyFont="1" applyFill="1" applyBorder="1" applyAlignment="1">
      <alignment horizontal="center"/>
    </xf>
    <xf numFmtId="4" fontId="33" fillId="28" borderId="1" xfId="513" applyNumberFormat="1" applyFont="1" applyFill="1" applyBorder="1" applyAlignment="1">
      <alignment horizontal="right"/>
    </xf>
    <xf numFmtId="4" fontId="28" fillId="28" borderId="1" xfId="513" applyNumberFormat="1" applyFont="1" applyFill="1" applyBorder="1" applyAlignment="1">
      <alignment horizontal="right"/>
    </xf>
    <xf numFmtId="0" fontId="0" fillId="28" borderId="1" xfId="0" applyFill="1" applyBorder="1"/>
    <xf numFmtId="0" fontId="22" fillId="28" borderId="32" xfId="13" applyFont="1" applyFill="1" applyBorder="1" applyAlignment="1">
      <alignment vertical="top" wrapText="1"/>
    </xf>
    <xf numFmtId="0" fontId="1" fillId="0" borderId="1" xfId="0" applyFont="1" applyBorder="1" applyAlignment="1">
      <alignment vertical="top" wrapText="1"/>
    </xf>
    <xf numFmtId="0" fontId="73" fillId="0" borderId="1" xfId="0" applyFont="1" applyBorder="1"/>
    <xf numFmtId="0" fontId="1" fillId="0" borderId="34" xfId="0" applyFont="1" applyBorder="1" applyAlignment="1">
      <alignment vertical="top" wrapText="1"/>
    </xf>
    <xf numFmtId="0" fontId="74" fillId="0" borderId="34" xfId="0" applyFont="1" applyBorder="1"/>
    <xf numFmtId="2" fontId="1" fillId="0" borderId="34" xfId="0" applyNumberFormat="1" applyFont="1" applyBorder="1" applyAlignment="1">
      <alignment wrapText="1"/>
    </xf>
    <xf numFmtId="0" fontId="1" fillId="0" borderId="34" xfId="0" applyFont="1" applyBorder="1" applyAlignment="1">
      <alignment horizontal="left" vertical="top" wrapText="1"/>
    </xf>
    <xf numFmtId="0" fontId="1" fillId="0" borderId="34" xfId="0" applyFont="1" applyBorder="1" applyAlignment="1">
      <alignment wrapText="1"/>
    </xf>
    <xf numFmtId="0" fontId="1" fillId="0" borderId="0" xfId="0" applyFont="1" applyAlignment="1">
      <alignment horizontal="left" vertical="top" wrapText="1"/>
    </xf>
    <xf numFmtId="0" fontId="1" fillId="0" borderId="0" xfId="0" applyFont="1" applyAlignment="1">
      <alignment horizontal="left" wrapText="1"/>
    </xf>
    <xf numFmtId="0" fontId="1" fillId="0" borderId="16" xfId="0" applyFont="1" applyBorder="1" applyAlignment="1">
      <alignment vertical="top" wrapText="1"/>
    </xf>
    <xf numFmtId="0" fontId="73" fillId="0" borderId="16" xfId="0" applyFont="1" applyBorder="1"/>
    <xf numFmtId="0" fontId="0" fillId="28" borderId="0" xfId="0" applyFill="1"/>
    <xf numFmtId="0" fontId="13" fillId="28" borderId="1" xfId="0" applyFont="1" applyFill="1" applyBorder="1" applyAlignment="1">
      <alignment vertical="top"/>
    </xf>
    <xf numFmtId="44" fontId="0" fillId="28" borderId="1" xfId="0" applyNumberFormat="1" applyFont="1" applyFill="1" applyBorder="1" applyAlignment="1">
      <alignment vertical="center"/>
    </xf>
    <xf numFmtId="44" fontId="21" fillId="28" borderId="33" xfId="0" applyNumberFormat="1" applyFont="1" applyFill="1" applyBorder="1" applyAlignment="1">
      <alignment horizontal="center"/>
    </xf>
    <xf numFmtId="0" fontId="76" fillId="0" borderId="0" xfId="0" applyFont="1"/>
    <xf numFmtId="172" fontId="76" fillId="0" borderId="0" xfId="0" applyNumberFormat="1" applyFont="1" applyAlignment="1">
      <alignment horizontal="center"/>
    </xf>
    <xf numFmtId="0" fontId="76" fillId="0" borderId="0" xfId="0" applyFont="1" applyAlignment="1">
      <alignment horizontal="center"/>
    </xf>
    <xf numFmtId="2" fontId="76" fillId="0" borderId="0" xfId="0" applyNumberFormat="1" applyFont="1" applyAlignment="1">
      <alignment horizontal="center"/>
    </xf>
    <xf numFmtId="0" fontId="76" fillId="0" borderId="0" xfId="0" applyFont="1" applyAlignment="1">
      <alignment wrapText="1"/>
    </xf>
    <xf numFmtId="172" fontId="77" fillId="0" borderId="35" xfId="0" applyNumberFormat="1" applyFont="1" applyBorder="1" applyAlignment="1">
      <alignment horizontal="center"/>
    </xf>
    <xf numFmtId="0" fontId="77" fillId="0" borderId="35" xfId="0" applyFont="1" applyBorder="1" applyAlignment="1">
      <alignment horizontal="center"/>
    </xf>
    <xf numFmtId="2" fontId="77" fillId="0" borderId="35" xfId="0" applyNumberFormat="1" applyFont="1" applyBorder="1" applyAlignment="1">
      <alignment horizontal="center"/>
    </xf>
    <xf numFmtId="0" fontId="77" fillId="0" borderId="35" xfId="0" applyFont="1" applyBorder="1" applyAlignment="1">
      <alignment wrapText="1"/>
    </xf>
    <xf numFmtId="172" fontId="76" fillId="0" borderId="35" xfId="0" applyNumberFormat="1" applyFont="1" applyBorder="1" applyAlignment="1">
      <alignment horizontal="center"/>
    </xf>
    <xf numFmtId="0" fontId="76" fillId="0" borderId="35" xfId="0" applyFont="1" applyBorder="1" applyAlignment="1">
      <alignment horizontal="center"/>
    </xf>
    <xf numFmtId="2" fontId="76" fillId="0" borderId="35" xfId="0" applyNumberFormat="1" applyFont="1" applyBorder="1" applyAlignment="1">
      <alignment horizontal="center"/>
    </xf>
    <xf numFmtId="0" fontId="76" fillId="0" borderId="35" xfId="0" applyFont="1" applyBorder="1" applyAlignment="1">
      <alignment wrapText="1"/>
    </xf>
    <xf numFmtId="0" fontId="76" fillId="0" borderId="35" xfId="0" applyFont="1" applyBorder="1" applyAlignment="1">
      <alignment vertical="center" wrapText="1"/>
    </xf>
    <xf numFmtId="0" fontId="78" fillId="0" borderId="35" xfId="0" applyFont="1" applyBorder="1" applyAlignment="1">
      <alignment vertical="center" wrapText="1"/>
    </xf>
    <xf numFmtId="0" fontId="78" fillId="0" borderId="35" xfId="0" applyFont="1" applyBorder="1" applyAlignment="1">
      <alignment wrapText="1"/>
    </xf>
    <xf numFmtId="172" fontId="76" fillId="29" borderId="35" xfId="0" applyNumberFormat="1" applyFont="1" applyFill="1" applyBorder="1" applyAlignment="1">
      <alignment horizontal="center"/>
    </xf>
    <xf numFmtId="0" fontId="76" fillId="29" borderId="35" xfId="0" applyFont="1" applyFill="1" applyBorder="1" applyAlignment="1">
      <alignment horizontal="center"/>
    </xf>
    <xf numFmtId="2" fontId="76" fillId="29" borderId="35" xfId="0" applyNumberFormat="1" applyFont="1" applyFill="1" applyBorder="1" applyAlignment="1">
      <alignment horizontal="center"/>
    </xf>
    <xf numFmtId="0" fontId="79" fillId="29" borderId="35" xfId="0" applyFont="1" applyFill="1" applyBorder="1" applyAlignment="1">
      <alignment wrapText="1"/>
    </xf>
    <xf numFmtId="0" fontId="79" fillId="29" borderId="35" xfId="0" applyFont="1" applyFill="1" applyBorder="1" applyAlignment="1">
      <alignment vertical="center" wrapText="1"/>
    </xf>
    <xf numFmtId="0" fontId="30" fillId="0" borderId="0" xfId="0" applyFont="1" applyFill="1"/>
    <xf numFmtId="0" fontId="0" fillId="29" borderId="1" xfId="1" applyFont="1" applyFill="1" applyBorder="1" applyAlignment="1">
      <alignment vertical="top" wrapText="1"/>
    </xf>
    <xf numFmtId="0" fontId="80" fillId="0" borderId="0" xfId="845" applyFont="1"/>
    <xf numFmtId="4" fontId="80" fillId="0" borderId="0" xfId="845" applyNumberFormat="1" applyFont="1"/>
    <xf numFmtId="0" fontId="81" fillId="0" borderId="0" xfId="845" applyFont="1"/>
    <xf numFmtId="0" fontId="82" fillId="0" borderId="0" xfId="845" applyFont="1"/>
    <xf numFmtId="173" fontId="82" fillId="0" borderId="0" xfId="845" applyNumberFormat="1" applyFont="1"/>
    <xf numFmtId="0" fontId="83" fillId="0" borderId="0" xfId="845" applyFont="1"/>
    <xf numFmtId="0" fontId="83" fillId="0" borderId="36" xfId="845" applyFont="1" applyBorder="1"/>
    <xf numFmtId="0" fontId="81" fillId="0" borderId="37" xfId="845" applyFont="1" applyBorder="1"/>
    <xf numFmtId="0" fontId="81" fillId="0" borderId="0" xfId="845" applyFont="1" applyAlignment="1">
      <alignment horizontal="center"/>
    </xf>
    <xf numFmtId="173" fontId="83" fillId="0" borderId="0" xfId="845" applyNumberFormat="1" applyFont="1" applyAlignment="1">
      <alignment horizontal="right"/>
    </xf>
    <xf numFmtId="0" fontId="83" fillId="0" borderId="0" xfId="845" applyFont="1" applyAlignment="1">
      <alignment horizontal="center"/>
    </xf>
    <xf numFmtId="0" fontId="84" fillId="0" borderId="0" xfId="845" applyFont="1" applyAlignment="1">
      <alignment horizontal="right"/>
    </xf>
    <xf numFmtId="0" fontId="85" fillId="0" borderId="0" xfId="845" applyFont="1"/>
    <xf numFmtId="0" fontId="85" fillId="0" borderId="0" xfId="845" applyFont="1" applyAlignment="1">
      <alignment horizontal="center" vertical="top"/>
    </xf>
    <xf numFmtId="0" fontId="86" fillId="0" borderId="0" xfId="845" applyFont="1"/>
    <xf numFmtId="0" fontId="87" fillId="0" borderId="0" xfId="845" applyFont="1"/>
    <xf numFmtId="49" fontId="85" fillId="0" borderId="0" xfId="845" applyNumberFormat="1" applyFont="1" applyAlignment="1">
      <alignment horizontal="left"/>
    </xf>
    <xf numFmtId="0" fontId="86" fillId="0" borderId="0" xfId="845" applyFont="1" applyAlignment="1">
      <alignment horizontal="left"/>
    </xf>
    <xf numFmtId="0" fontId="88" fillId="0" borderId="0" xfId="845" applyFont="1"/>
    <xf numFmtId="0" fontId="88" fillId="0" borderId="0" xfId="845" applyFont="1" applyAlignment="1">
      <alignment wrapText="1"/>
    </xf>
    <xf numFmtId="0" fontId="89" fillId="0" borderId="0" xfId="845" applyFont="1"/>
    <xf numFmtId="4" fontId="89" fillId="0" borderId="0" xfId="845" applyNumberFormat="1" applyFont="1"/>
    <xf numFmtId="0" fontId="86" fillId="0" borderId="0" xfId="845" applyFont="1" applyAlignment="1">
      <alignment wrapText="1"/>
    </xf>
    <xf numFmtId="0" fontId="89" fillId="0" borderId="0" xfId="845" applyFont="1" applyAlignment="1">
      <alignment horizontal="center"/>
    </xf>
    <xf numFmtId="2" fontId="90" fillId="30" borderId="0" xfId="845" applyNumberFormat="1" applyFont="1" applyFill="1" applyAlignment="1">
      <alignment vertical="top" wrapText="1"/>
    </xf>
    <xf numFmtId="4" fontId="91" fillId="0" borderId="0" xfId="846" applyNumberFormat="1" applyFont="1" applyBorder="1" applyAlignment="1">
      <alignment wrapText="1"/>
    </xf>
    <xf numFmtId="0" fontId="92" fillId="30" borderId="0" xfId="845" applyFont="1" applyFill="1" applyAlignment="1">
      <alignment horizontal="left"/>
    </xf>
    <xf numFmtId="49" fontId="91" fillId="0" borderId="0" xfId="847" applyNumberFormat="1" applyFont="1" applyAlignment="1">
      <alignment horizontal="center" vertical="top" wrapText="1"/>
    </xf>
    <xf numFmtId="0" fontId="91" fillId="0" borderId="0" xfId="845" applyFont="1"/>
    <xf numFmtId="174" fontId="91" fillId="0" borderId="0" xfId="845" applyNumberFormat="1" applyFont="1"/>
    <xf numFmtId="1" fontId="91" fillId="0" borderId="0" xfId="845" applyNumberFormat="1" applyFont="1"/>
    <xf numFmtId="0" fontId="91" fillId="0" borderId="0" xfId="845" applyFont="1" applyAlignment="1">
      <alignment horizontal="center"/>
    </xf>
    <xf numFmtId="174" fontId="94" fillId="0" borderId="38" xfId="848" applyNumberFormat="1" applyFont="1" applyBorder="1"/>
    <xf numFmtId="0" fontId="95" fillId="0" borderId="39" xfId="845" applyFont="1" applyBorder="1" applyAlignment="1">
      <alignment wrapText="1"/>
    </xf>
    <xf numFmtId="1" fontId="95" fillId="0" borderId="39" xfId="845" applyNumberFormat="1" applyFont="1" applyBorder="1" applyAlignment="1">
      <alignment horizontal="right"/>
    </xf>
    <xf numFmtId="0" fontId="95" fillId="0" borderId="39" xfId="845" applyFont="1" applyBorder="1" applyAlignment="1">
      <alignment horizontal="center" wrapText="1"/>
    </xf>
    <xf numFmtId="0" fontId="95" fillId="0" borderId="40" xfId="845" applyFont="1" applyBorder="1" applyAlignment="1">
      <alignment vertical="top" wrapText="1"/>
    </xf>
    <xf numFmtId="0" fontId="95" fillId="0" borderId="0" xfId="845" applyFont="1" applyAlignment="1">
      <alignment horizontal="left"/>
    </xf>
    <xf numFmtId="0" fontId="95" fillId="0" borderId="0" xfId="845" applyFont="1" applyAlignment="1">
      <alignment horizontal="center"/>
    </xf>
    <xf numFmtId="174" fontId="95" fillId="0" borderId="37" xfId="845" applyNumberFormat="1" applyFont="1" applyBorder="1" applyAlignment="1">
      <alignment wrapText="1"/>
    </xf>
    <xf numFmtId="4" fontId="96" fillId="0" borderId="37" xfId="845" applyNumberFormat="1" applyFont="1" applyBorder="1" applyAlignment="1">
      <alignment horizontal="center"/>
    </xf>
    <xf numFmtId="175" fontId="91" fillId="0" borderId="37" xfId="845" applyNumberFormat="1" applyFont="1" applyBorder="1" applyAlignment="1">
      <alignment horizontal="center"/>
    </xf>
    <xf numFmtId="0" fontId="91" fillId="0" borderId="37" xfId="845" applyFont="1" applyBorder="1" applyAlignment="1">
      <alignment horizontal="center" wrapText="1"/>
    </xf>
    <xf numFmtId="0" fontId="95" fillId="0" borderId="37" xfId="845" applyFont="1" applyBorder="1" applyAlignment="1">
      <alignment vertical="top" wrapText="1"/>
    </xf>
    <xf numFmtId="0" fontId="95" fillId="0" borderId="37" xfId="845" applyFont="1" applyBorder="1" applyAlignment="1">
      <alignment horizontal="center"/>
    </xf>
    <xf numFmtId="174" fontId="95" fillId="0" borderId="0" xfId="845" applyNumberFormat="1" applyFont="1" applyAlignment="1">
      <alignment wrapText="1"/>
    </xf>
    <xf numFmtId="0" fontId="91" fillId="0" borderId="0" xfId="845" applyFont="1" applyAlignment="1">
      <alignment wrapText="1"/>
    </xf>
    <xf numFmtId="175" fontId="91" fillId="0" borderId="0" xfId="845" applyNumberFormat="1" applyFont="1" applyAlignment="1">
      <alignment horizontal="center"/>
    </xf>
    <xf numFmtId="0" fontId="91" fillId="0" borderId="0" xfId="845" applyFont="1" applyAlignment="1">
      <alignment horizontal="center" wrapText="1"/>
    </xf>
    <xf numFmtId="0" fontId="95" fillId="0" borderId="0" xfId="845" applyFont="1" applyAlignment="1">
      <alignment vertical="top" wrapText="1"/>
    </xf>
    <xf numFmtId="2" fontId="91" fillId="0" borderId="37" xfId="845" applyNumberFormat="1" applyFont="1" applyBorder="1" applyAlignment="1">
      <alignment horizontal="right"/>
    </xf>
    <xf numFmtId="0" fontId="91" fillId="0" borderId="37" xfId="845" applyFont="1" applyBorder="1" applyAlignment="1">
      <alignment horizontal="center"/>
    </xf>
    <xf numFmtId="0" fontId="91" fillId="0" borderId="37" xfId="845" applyFont="1" applyBorder="1" applyAlignment="1">
      <alignment vertical="top" wrapText="1"/>
    </xf>
    <xf numFmtId="176" fontId="95" fillId="0" borderId="0" xfId="845" applyNumberFormat="1" applyFont="1" applyAlignment="1">
      <alignment horizontal="center" vertical="top"/>
    </xf>
    <xf numFmtId="1" fontId="91" fillId="0" borderId="0" xfId="845" applyNumberFormat="1" applyFont="1" applyAlignment="1">
      <alignment horizontal="right"/>
    </xf>
    <xf numFmtId="0" fontId="91" fillId="0" borderId="0" xfId="845" applyFont="1" applyAlignment="1">
      <alignment vertical="top" wrapText="1"/>
    </xf>
    <xf numFmtId="0" fontId="90" fillId="0" borderId="37" xfId="845" applyFont="1" applyBorder="1" applyAlignment="1">
      <alignment vertical="top" wrapText="1"/>
    </xf>
    <xf numFmtId="0" fontId="90" fillId="0" borderId="0" xfId="845" applyFont="1" applyAlignment="1">
      <alignment vertical="top" wrapText="1"/>
    </xf>
    <xf numFmtId="0" fontId="91" fillId="0" borderId="0" xfId="845" applyFont="1" applyAlignment="1">
      <alignment horizontal="left"/>
    </xf>
    <xf numFmtId="2" fontId="91" fillId="0" borderId="0" xfId="845" applyNumberFormat="1" applyFont="1" applyAlignment="1">
      <alignment horizontal="right"/>
    </xf>
    <xf numFmtId="177" fontId="91" fillId="0" borderId="37" xfId="845" applyNumberFormat="1" applyFont="1" applyBorder="1" applyAlignment="1" applyProtection="1">
      <alignment horizontal="right" vertical="center"/>
      <protection locked="0"/>
    </xf>
    <xf numFmtId="177" fontId="91" fillId="0" borderId="0" xfId="845" applyNumberFormat="1" applyFont="1" applyAlignment="1">
      <alignment horizontal="right"/>
    </xf>
    <xf numFmtId="9" fontId="91" fillId="0" borderId="0" xfId="849" applyFont="1" applyFill="1" applyAlignment="1"/>
    <xf numFmtId="0" fontId="97" fillId="0" borderId="0" xfId="845" applyFont="1" applyAlignment="1">
      <alignment vertical="top" wrapText="1"/>
    </xf>
    <xf numFmtId="0" fontId="95" fillId="31" borderId="0" xfId="845" applyFont="1" applyFill="1" applyAlignment="1">
      <alignment horizontal="left"/>
    </xf>
    <xf numFmtId="4" fontId="96" fillId="0" borderId="0" xfId="845" applyNumberFormat="1" applyFont="1" applyAlignment="1">
      <alignment horizontal="center"/>
    </xf>
    <xf numFmtId="49" fontId="91" fillId="0" borderId="37" xfId="845" applyNumberFormat="1" applyFont="1" applyBorder="1" applyAlignment="1">
      <alignment vertical="top" wrapText="1"/>
    </xf>
    <xf numFmtId="177" fontId="91" fillId="0" borderId="0" xfId="845" applyNumberFormat="1" applyFont="1" applyAlignment="1">
      <alignment horizontal="right" vertical="top" wrapText="1"/>
    </xf>
    <xf numFmtId="0" fontId="91" fillId="0" borderId="0" xfId="845" applyFont="1" applyAlignment="1">
      <alignment horizontal="right" vertical="top" wrapText="1"/>
    </xf>
    <xf numFmtId="0" fontId="91" fillId="0" borderId="0" xfId="845" applyFont="1" applyAlignment="1">
      <alignment horizontal="left" vertical="top" wrapText="1"/>
    </xf>
    <xf numFmtId="49" fontId="91" fillId="0" borderId="0" xfId="845" applyNumberFormat="1" applyFont="1" applyAlignment="1">
      <alignment vertical="top" wrapText="1"/>
    </xf>
    <xf numFmtId="1" fontId="91" fillId="0" borderId="0" xfId="846" applyNumberFormat="1" applyFont="1" applyFill="1" applyAlignment="1">
      <alignment horizontal="right"/>
    </xf>
    <xf numFmtId="177" fontId="91" fillId="0" borderId="0" xfId="845" applyNumberFormat="1" applyFont="1" applyAlignment="1" applyProtection="1">
      <alignment horizontal="right" vertical="center"/>
      <protection locked="0"/>
    </xf>
    <xf numFmtId="0" fontId="91" fillId="0" borderId="0" xfId="845" applyFont="1" applyAlignment="1">
      <alignment horizontal="right" vertical="center" wrapText="1"/>
    </xf>
    <xf numFmtId="49" fontId="95" fillId="0" borderId="0" xfId="845" applyNumberFormat="1" applyFont="1" applyAlignment="1">
      <alignment vertical="top" wrapText="1"/>
    </xf>
    <xf numFmtId="49" fontId="91" fillId="0" borderId="0" xfId="845" applyNumberFormat="1" applyFont="1" applyAlignment="1">
      <alignment horizontal="right" vertical="top" wrapText="1"/>
    </xf>
    <xf numFmtId="177" fontId="95" fillId="0" borderId="0" xfId="845" applyNumberFormat="1" applyFont="1" applyAlignment="1">
      <alignment horizontal="right" wrapText="1"/>
    </xf>
    <xf numFmtId="177" fontId="99" fillId="0" borderId="0" xfId="845" applyNumberFormat="1" applyFont="1" applyAlignment="1">
      <alignment horizontal="right"/>
    </xf>
    <xf numFmtId="177" fontId="100" fillId="0" borderId="0" xfId="846" applyNumberFormat="1" applyFont="1" applyFill="1" applyBorder="1" applyAlignment="1">
      <alignment horizontal="right"/>
    </xf>
    <xf numFmtId="3" fontId="91" fillId="0" borderId="0" xfId="846" applyNumberFormat="1" applyFont="1" applyFill="1" applyBorder="1" applyAlignment="1">
      <alignment horizontal="right"/>
    </xf>
    <xf numFmtId="177" fontId="100" fillId="0" borderId="0" xfId="846" applyNumberFormat="1" applyFont="1" applyFill="1" applyAlignment="1">
      <alignment horizontal="right"/>
    </xf>
    <xf numFmtId="3" fontId="91" fillId="0" borderId="0" xfId="846" applyNumberFormat="1" applyFont="1" applyFill="1" applyAlignment="1">
      <alignment horizontal="right"/>
    </xf>
    <xf numFmtId="49" fontId="90" fillId="0" borderId="0" xfId="845" applyNumberFormat="1" applyFont="1" applyAlignment="1">
      <alignment vertical="top" wrapText="1"/>
    </xf>
    <xf numFmtId="0" fontId="90" fillId="0" borderId="37" xfId="845" applyFont="1" applyBorder="1" applyAlignment="1">
      <alignment horizontal="center"/>
    </xf>
    <xf numFmtId="49" fontId="90" fillId="0" borderId="37" xfId="845" applyNumberFormat="1" applyFont="1" applyBorder="1" applyAlignment="1">
      <alignment vertical="top" wrapText="1"/>
    </xf>
    <xf numFmtId="49" fontId="97" fillId="0" borderId="0" xfId="845" applyNumberFormat="1" applyFont="1" applyAlignment="1">
      <alignment vertical="top" wrapText="1"/>
    </xf>
    <xf numFmtId="0" fontId="95" fillId="31" borderId="0" xfId="845" applyFont="1" applyFill="1" applyAlignment="1">
      <alignment vertical="top" wrapText="1"/>
    </xf>
    <xf numFmtId="177" fontId="91" fillId="0" borderId="37" xfId="845" applyNumberFormat="1" applyFont="1" applyBorder="1" applyAlignment="1" applyProtection="1">
      <alignment horizontal="right"/>
      <protection locked="0"/>
    </xf>
    <xf numFmtId="1" fontId="91" fillId="0" borderId="37" xfId="845" applyNumberFormat="1" applyFont="1" applyBorder="1" applyAlignment="1">
      <alignment horizontal="right"/>
    </xf>
    <xf numFmtId="49" fontId="91" fillId="0" borderId="37" xfId="845" applyNumberFormat="1" applyFont="1" applyBorder="1" applyAlignment="1">
      <alignment horizontal="left" vertical="top" wrapText="1"/>
    </xf>
    <xf numFmtId="49" fontId="91" fillId="0" borderId="0" xfId="845" applyNumberFormat="1" applyFont="1" applyAlignment="1">
      <alignment horizontal="left" vertical="top" wrapText="1"/>
    </xf>
    <xf numFmtId="49" fontId="95" fillId="0" borderId="0" xfId="845" applyNumberFormat="1" applyFont="1" applyAlignment="1">
      <alignment horizontal="left" vertical="top" wrapText="1"/>
    </xf>
    <xf numFmtId="0" fontId="91" fillId="0" borderId="37" xfId="845" applyFont="1" applyBorder="1" applyAlignment="1">
      <alignment horizontal="left"/>
    </xf>
    <xf numFmtId="0" fontId="91" fillId="0" borderId="0" xfId="845" applyFont="1" applyAlignment="1">
      <alignment horizontal="left" wrapText="1"/>
    </xf>
    <xf numFmtId="0" fontId="95" fillId="0" borderId="0" xfId="845" applyFont="1" applyAlignment="1">
      <alignment horizontal="left" wrapText="1"/>
    </xf>
    <xf numFmtId="2" fontId="91" fillId="0" borderId="35" xfId="845" applyNumberFormat="1" applyFont="1" applyBorder="1" applyAlignment="1">
      <alignment horizontal="right"/>
    </xf>
    <xf numFmtId="0" fontId="91" fillId="0" borderId="35" xfId="845" applyFont="1" applyBorder="1" applyAlignment="1">
      <alignment horizontal="center"/>
    </xf>
    <xf numFmtId="0" fontId="96" fillId="0" borderId="0" xfId="845" applyFont="1" applyAlignment="1">
      <alignment vertical="top" wrapText="1"/>
    </xf>
    <xf numFmtId="0" fontId="91" fillId="0" borderId="0" xfId="845" quotePrefix="1" applyFont="1" applyAlignment="1" applyProtection="1">
      <alignment wrapText="1"/>
      <protection locked="0"/>
    </xf>
    <xf numFmtId="0" fontId="101" fillId="0" borderId="0" xfId="845" applyFont="1" applyAlignment="1">
      <alignment vertical="top" wrapText="1"/>
    </xf>
    <xf numFmtId="174" fontId="91" fillId="0" borderId="0" xfId="845" applyNumberFormat="1" applyFont="1" applyAlignment="1">
      <alignment horizontal="right"/>
    </xf>
    <xf numFmtId="0" fontId="91" fillId="0" borderId="0" xfId="845" applyFont="1" applyAlignment="1">
      <alignment horizontal="center" vertical="top"/>
    </xf>
    <xf numFmtId="174" fontId="95" fillId="0" borderId="41" xfId="845" applyNumberFormat="1" applyFont="1" applyBorder="1" applyAlignment="1">
      <alignment wrapText="1"/>
    </xf>
    <xf numFmtId="0" fontId="91" fillId="0" borderId="35" xfId="845" applyFont="1" applyBorder="1" applyAlignment="1">
      <alignment wrapText="1"/>
    </xf>
    <xf numFmtId="1" fontId="91" fillId="0" borderId="35" xfId="845" applyNumberFormat="1" applyFont="1" applyBorder="1" applyAlignment="1">
      <alignment horizontal="right"/>
    </xf>
    <xf numFmtId="0" fontId="91" fillId="0" borderId="35" xfId="845" applyFont="1" applyBorder="1" applyAlignment="1">
      <alignment horizontal="center" wrapText="1"/>
    </xf>
    <xf numFmtId="0" fontId="95" fillId="0" borderId="35" xfId="845" applyFont="1" applyBorder="1" applyAlignment="1">
      <alignment wrapText="1"/>
    </xf>
    <xf numFmtId="0" fontId="91" fillId="0" borderId="2" xfId="845" applyFont="1" applyBorder="1" applyAlignment="1">
      <alignment vertical="top" wrapText="1"/>
    </xf>
    <xf numFmtId="1" fontId="91" fillId="0" borderId="36" xfId="845" applyNumberFormat="1" applyFont="1" applyBorder="1"/>
    <xf numFmtId="0" fontId="91" fillId="0" borderId="35" xfId="845" applyFont="1" applyBorder="1" applyAlignment="1">
      <alignment vertical="top" wrapText="1"/>
    </xf>
    <xf numFmtId="0" fontId="90" fillId="0" borderId="35" xfId="845" applyFont="1" applyBorder="1" applyAlignment="1">
      <alignment vertical="top" wrapText="1"/>
    </xf>
    <xf numFmtId="174" fontId="91" fillId="0" borderId="37" xfId="845" applyNumberFormat="1" applyFont="1" applyBorder="1" applyAlignment="1">
      <alignment horizontal="right"/>
    </xf>
    <xf numFmtId="0" fontId="91" fillId="0" borderId="37" xfId="845" applyFont="1" applyBorder="1"/>
    <xf numFmtId="174" fontId="91" fillId="31" borderId="0" xfId="845" applyNumberFormat="1" applyFont="1" applyFill="1"/>
    <xf numFmtId="0" fontId="91" fillId="31" borderId="0" xfId="845" applyFont="1" applyFill="1"/>
    <xf numFmtId="1" fontId="91" fillId="31" borderId="0" xfId="845" applyNumberFormat="1" applyFont="1" applyFill="1"/>
    <xf numFmtId="0" fontId="95" fillId="31" borderId="0" xfId="845" applyFont="1" applyFill="1" applyAlignment="1">
      <alignment horizontal="center"/>
    </xf>
    <xf numFmtId="174" fontId="91" fillId="0" borderId="0" xfId="845" applyNumberFormat="1" applyFont="1" applyAlignment="1">
      <alignment horizontal="center"/>
    </xf>
    <xf numFmtId="174" fontId="95" fillId="0" borderId="0" xfId="845" applyNumberFormat="1" applyFont="1" applyAlignment="1">
      <alignment horizontal="center"/>
    </xf>
    <xf numFmtId="1" fontId="95" fillId="0" borderId="0" xfId="845" applyNumberFormat="1" applyFont="1" applyAlignment="1">
      <alignment horizontal="center"/>
    </xf>
    <xf numFmtId="0" fontId="95" fillId="0" borderId="0" xfId="845" applyFont="1" applyAlignment="1">
      <alignment wrapText="1"/>
    </xf>
    <xf numFmtId="173" fontId="95" fillId="0" borderId="0" xfId="845" applyNumberFormat="1" applyFont="1" applyAlignment="1">
      <alignment wrapText="1"/>
    </xf>
    <xf numFmtId="0" fontId="104" fillId="0" borderId="0" xfId="845" applyFont="1" applyAlignment="1" applyProtection="1">
      <alignment horizontal="center"/>
      <protection locked="0"/>
    </xf>
    <xf numFmtId="0" fontId="104" fillId="0" borderId="0" xfId="845" applyFont="1" applyAlignment="1" applyProtection="1">
      <alignment horizontal="left" vertical="top" wrapText="1"/>
      <protection locked="0"/>
    </xf>
    <xf numFmtId="0" fontId="91" fillId="0" borderId="0" xfId="845" applyFont="1" applyAlignment="1">
      <alignment horizontal="center" vertical="top" wrapText="1"/>
    </xf>
    <xf numFmtId="2" fontId="104" fillId="0" borderId="0" xfId="845" applyNumberFormat="1" applyFont="1" applyAlignment="1">
      <alignment horizontal="right"/>
    </xf>
    <xf numFmtId="178" fontId="95" fillId="0" borderId="0" xfId="845" applyNumberFormat="1" applyFont="1" applyAlignment="1">
      <alignment horizontal="center" vertical="top"/>
    </xf>
    <xf numFmtId="0" fontId="91" fillId="0" borderId="0" xfId="845" applyFont="1" applyAlignment="1" applyProtection="1">
      <alignment horizontal="center"/>
      <protection locked="0"/>
    </xf>
    <xf numFmtId="0" fontId="91" fillId="0" borderId="0" xfId="845" applyFont="1" applyAlignment="1" applyProtection="1">
      <alignment horizontal="left" vertical="top" wrapText="1"/>
      <protection locked="0"/>
    </xf>
    <xf numFmtId="0" fontId="105" fillId="0" borderId="0" xfId="845" applyFont="1" applyAlignment="1" applyProtection="1">
      <alignment horizontal="left" vertical="top" wrapText="1"/>
      <protection locked="0"/>
    </xf>
    <xf numFmtId="165" fontId="91" fillId="0" borderId="0" xfId="845" applyNumberFormat="1" applyFont="1"/>
    <xf numFmtId="4" fontId="91" fillId="0" borderId="0" xfId="845" applyNumberFormat="1" applyFont="1" applyAlignment="1">
      <alignment horizontal="center"/>
    </xf>
    <xf numFmtId="37" fontId="91" fillId="0" borderId="0" xfId="845" applyNumberFormat="1" applyFont="1" applyAlignment="1">
      <alignment horizontal="center" vertical="top"/>
    </xf>
    <xf numFmtId="0" fontId="106" fillId="0" borderId="0" xfId="845" applyFont="1" applyAlignment="1" applyProtection="1">
      <alignment horizontal="left" vertical="top" wrapText="1"/>
      <protection locked="0"/>
    </xf>
    <xf numFmtId="0" fontId="107" fillId="0" borderId="0" xfId="845" applyFont="1"/>
    <xf numFmtId="0" fontId="108" fillId="0" borderId="0" xfId="845" applyFont="1" applyAlignment="1" applyProtection="1">
      <alignment horizontal="left" vertical="top" wrapText="1"/>
      <protection locked="0"/>
    </xf>
    <xf numFmtId="0" fontId="104" fillId="0" borderId="0" xfId="845" applyFont="1" applyAlignment="1" applyProtection="1">
      <alignment horizontal="center" readingOrder="1"/>
      <protection locked="0"/>
    </xf>
    <xf numFmtId="0" fontId="107" fillId="0" borderId="0" xfId="845" applyFont="1" applyAlignment="1">
      <alignment horizontal="center" vertical="top"/>
    </xf>
    <xf numFmtId="0" fontId="28" fillId="0" borderId="0" xfId="845" applyFont="1"/>
    <xf numFmtId="0" fontId="109" fillId="0" borderId="0" xfId="845" applyFont="1" applyAlignment="1">
      <alignment wrapText="1"/>
    </xf>
    <xf numFmtId="0" fontId="91" fillId="0" borderId="0" xfId="845" applyFont="1" applyAlignment="1">
      <alignment horizontal="right" wrapText="1"/>
    </xf>
    <xf numFmtId="175" fontId="91" fillId="0" borderId="0" xfId="845" applyNumberFormat="1" applyFont="1" applyAlignment="1">
      <alignment horizontal="right"/>
    </xf>
    <xf numFmtId="179" fontId="95" fillId="0" borderId="0" xfId="845" applyNumberFormat="1" applyFont="1" applyAlignment="1">
      <alignment horizontal="center" vertical="top"/>
    </xf>
    <xf numFmtId="0" fontId="104" fillId="0" borderId="0" xfId="845" applyFont="1" applyAlignment="1" applyProtection="1">
      <alignment vertical="top" wrapText="1"/>
      <protection locked="0"/>
    </xf>
    <xf numFmtId="0" fontId="91" fillId="0" borderId="0" xfId="845" applyFont="1" applyAlignment="1">
      <alignment vertical="top"/>
    </xf>
    <xf numFmtId="0" fontId="110" fillId="31" borderId="0" xfId="845" applyFont="1" applyFill="1" applyAlignment="1">
      <alignment horizontal="left"/>
    </xf>
    <xf numFmtId="0" fontId="95" fillId="0" borderId="0" xfId="845" applyFont="1" applyAlignment="1">
      <alignment vertical="top"/>
    </xf>
    <xf numFmtId="0" fontId="81" fillId="0" borderId="37" xfId="845" applyFont="1" applyBorder="1" applyAlignment="1">
      <alignment horizontal="center" wrapText="1"/>
    </xf>
    <xf numFmtId="0" fontId="104" fillId="0" borderId="37" xfId="845" applyFont="1" applyBorder="1" applyAlignment="1" applyProtection="1">
      <alignment horizontal="left" vertical="top" wrapText="1"/>
      <protection locked="0"/>
    </xf>
    <xf numFmtId="0" fontId="81" fillId="0" borderId="37" xfId="845" applyFont="1" applyBorder="1" applyAlignment="1">
      <alignment vertical="top"/>
    </xf>
    <xf numFmtId="0" fontId="81" fillId="0" borderId="0" xfId="845" applyFont="1" applyAlignment="1">
      <alignment vertical="top"/>
    </xf>
    <xf numFmtId="0" fontId="81" fillId="0" borderId="0" xfId="845" applyFont="1" applyAlignment="1">
      <alignment horizontal="center" vertical="top"/>
    </xf>
    <xf numFmtId="0" fontId="81" fillId="0" borderId="0" xfId="845" applyFont="1" applyAlignment="1">
      <alignment horizontal="center" wrapText="1"/>
    </xf>
    <xf numFmtId="0" fontId="111" fillId="0" borderId="0" xfId="845" quotePrefix="1" applyFont="1" applyAlignment="1">
      <alignment vertical="top" wrapText="1"/>
    </xf>
    <xf numFmtId="174" fontId="73" fillId="0" borderId="0" xfId="845" applyNumberFormat="1" applyFont="1" applyAlignment="1">
      <alignment horizontal="center"/>
    </xf>
    <xf numFmtId="4" fontId="73" fillId="0" borderId="0" xfId="845" applyNumberFormat="1" applyFont="1" applyAlignment="1">
      <alignment horizontal="center"/>
    </xf>
    <xf numFmtId="0" fontId="90" fillId="0" borderId="0" xfId="845" applyFont="1" applyAlignment="1">
      <alignment horizontal="center" vertical="top" wrapText="1"/>
    </xf>
    <xf numFmtId="4" fontId="96" fillId="0" borderId="37" xfId="845" applyNumberFormat="1" applyFont="1" applyBorder="1" applyAlignment="1">
      <alignment horizontal="right"/>
    </xf>
    <xf numFmtId="0" fontId="89" fillId="0" borderId="37" xfId="845" applyFont="1" applyBorder="1" applyAlignment="1">
      <alignment horizontal="center"/>
    </xf>
    <xf numFmtId="2" fontId="91" fillId="0" borderId="0" xfId="845" applyNumberFormat="1" applyFont="1"/>
    <xf numFmtId="0" fontId="95" fillId="0" borderId="0" xfId="845" applyFont="1"/>
    <xf numFmtId="0" fontId="95" fillId="31" borderId="0" xfId="845" applyFont="1" applyFill="1"/>
    <xf numFmtId="1" fontId="95" fillId="31" borderId="0" xfId="845" applyNumberFormat="1" applyFont="1" applyFill="1" applyAlignment="1">
      <alignment horizontal="right"/>
    </xf>
    <xf numFmtId="1" fontId="95" fillId="0" borderId="0" xfId="845" applyNumberFormat="1" applyFont="1" applyAlignment="1">
      <alignment horizontal="right"/>
    </xf>
    <xf numFmtId="0" fontId="91" fillId="0" borderId="35" xfId="845" applyFont="1" applyBorder="1" applyAlignment="1">
      <alignment horizontal="center" vertical="top"/>
    </xf>
    <xf numFmtId="2" fontId="104" fillId="0" borderId="37" xfId="845" applyNumberFormat="1" applyFont="1" applyBorder="1" applyAlignment="1">
      <alignment horizontal="right"/>
    </xf>
    <xf numFmtId="0" fontId="104" fillId="0" borderId="37" xfId="845" applyFont="1" applyBorder="1" applyAlignment="1" applyProtection="1">
      <alignment horizontal="center"/>
      <protection locked="0"/>
    </xf>
    <xf numFmtId="0" fontId="104" fillId="0" borderId="36" xfId="845" applyFont="1" applyBorder="1" applyAlignment="1" applyProtection="1">
      <alignment horizontal="center"/>
      <protection locked="0"/>
    </xf>
    <xf numFmtId="0" fontId="104" fillId="0" borderId="36" xfId="845" applyFont="1" applyBorder="1" applyAlignment="1" applyProtection="1">
      <alignment horizontal="left" vertical="top" wrapText="1"/>
      <protection locked="0"/>
    </xf>
    <xf numFmtId="0" fontId="95" fillId="31" borderId="0" xfId="845" applyFont="1" applyFill="1" applyAlignment="1">
      <alignment horizontal="left" wrapText="1"/>
    </xf>
    <xf numFmtId="0" fontId="91" fillId="0" borderId="37" xfId="845" applyFont="1" applyBorder="1" applyAlignment="1" applyProtection="1">
      <alignment horizontal="center"/>
      <protection locked="0"/>
    </xf>
    <xf numFmtId="0" fontId="91" fillId="0" borderId="37" xfId="845" applyFont="1" applyBorder="1" applyAlignment="1" applyProtection="1">
      <alignment horizontal="left" vertical="top" wrapText="1"/>
      <protection locked="0"/>
    </xf>
    <xf numFmtId="0" fontId="104" fillId="0" borderId="37" xfId="845" applyFont="1" applyBorder="1" applyAlignment="1" applyProtection="1">
      <alignment horizontal="center" readingOrder="1"/>
      <protection locked="0"/>
    </xf>
    <xf numFmtId="0" fontId="104" fillId="0" borderId="37" xfId="845" applyFont="1" applyBorder="1" applyAlignment="1" applyProtection="1">
      <alignment vertical="top" wrapText="1"/>
      <protection locked="0"/>
    </xf>
    <xf numFmtId="0" fontId="104" fillId="0" borderId="0" xfId="845" applyFont="1" applyProtection="1">
      <protection locked="0"/>
    </xf>
    <xf numFmtId="0" fontId="108" fillId="0" borderId="0" xfId="845" applyFont="1" applyAlignment="1" applyProtection="1">
      <alignment vertical="top" wrapText="1"/>
      <protection locked="0"/>
    </xf>
    <xf numFmtId="0" fontId="91" fillId="0" borderId="37" xfId="845" applyFont="1" applyBorder="1" applyAlignment="1">
      <alignment vertical="top"/>
    </xf>
    <xf numFmtId="2" fontId="91" fillId="0" borderId="0" xfId="845" applyNumberFormat="1" applyFont="1" applyAlignment="1">
      <alignment horizontal="center"/>
    </xf>
    <xf numFmtId="0" fontId="104" fillId="0" borderId="35" xfId="845" applyFont="1" applyBorder="1" applyAlignment="1" applyProtection="1">
      <alignment horizontal="center"/>
      <protection locked="0"/>
    </xf>
    <xf numFmtId="0" fontId="104" fillId="0" borderId="35" xfId="845" applyFont="1" applyBorder="1" applyAlignment="1" applyProtection="1">
      <alignment horizontal="left" vertical="top" wrapText="1"/>
      <protection locked="0"/>
    </xf>
    <xf numFmtId="177" fontId="104" fillId="0" borderId="0" xfId="845" applyNumberFormat="1" applyFont="1" applyAlignment="1" applyProtection="1">
      <alignment horizontal="right"/>
      <protection locked="0"/>
    </xf>
    <xf numFmtId="1" fontId="104" fillId="0" borderId="0" xfId="845" applyNumberFormat="1" applyFont="1" applyAlignment="1" applyProtection="1">
      <alignment horizontal="right"/>
      <protection locked="0"/>
    </xf>
    <xf numFmtId="1" fontId="91" fillId="0" borderId="0" xfId="845" applyNumberFormat="1" applyFont="1" applyAlignment="1">
      <alignment horizontal="right" vertical="top"/>
    </xf>
    <xf numFmtId="180" fontId="112" fillId="0" borderId="0" xfId="848" applyNumberFormat="1" applyFont="1" applyAlignment="1">
      <alignment horizontal="right"/>
    </xf>
    <xf numFmtId="0" fontId="91" fillId="0" borderId="35" xfId="845" applyFont="1" applyBorder="1" applyAlignment="1" applyProtection="1">
      <alignment horizontal="left" vertical="top" wrapText="1"/>
      <protection locked="0"/>
    </xf>
    <xf numFmtId="0" fontId="113" fillId="0" borderId="0" xfId="845" applyFont="1" applyAlignment="1" applyProtection="1">
      <alignment horizontal="left" vertical="top" wrapText="1"/>
      <protection locked="0"/>
    </xf>
    <xf numFmtId="0" fontId="73" fillId="28" borderId="1" xfId="0" applyFont="1" applyFill="1" applyBorder="1"/>
    <xf numFmtId="2" fontId="1" fillId="28" borderId="34" xfId="0" applyNumberFormat="1" applyFont="1" applyFill="1" applyBorder="1" applyAlignment="1">
      <alignment wrapText="1"/>
    </xf>
    <xf numFmtId="0" fontId="73" fillId="28" borderId="16" xfId="0" applyFont="1" applyFill="1" applyBorder="1"/>
    <xf numFmtId="0" fontId="75" fillId="0" borderId="34" xfId="0" applyFont="1" applyBorder="1" applyAlignment="1">
      <alignment vertical="top" wrapText="1"/>
    </xf>
    <xf numFmtId="0" fontId="5" fillId="28" borderId="1" xfId="0" applyFont="1" applyFill="1" applyBorder="1" applyAlignment="1">
      <alignment vertical="center"/>
    </xf>
    <xf numFmtId="0" fontId="13" fillId="28" borderId="32" xfId="0" applyFont="1" applyFill="1" applyBorder="1" applyAlignment="1">
      <alignment horizontal="left" vertical="center"/>
    </xf>
    <xf numFmtId="49" fontId="0" fillId="0" borderId="1" xfId="0" applyNumberFormat="1" applyFont="1" applyBorder="1" applyAlignment="1" applyProtection="1">
      <alignment vertical="top" wrapText="1"/>
    </xf>
    <xf numFmtId="49" fontId="28" fillId="0" borderId="1" xfId="0" applyNumberFormat="1" applyFont="1" applyBorder="1" applyAlignment="1">
      <alignment wrapText="1"/>
    </xf>
    <xf numFmtId="0" fontId="0" fillId="29" borderId="1" xfId="0" applyFont="1" applyFill="1" applyBorder="1" applyAlignment="1" applyProtection="1">
      <alignment vertical="top" wrapText="1"/>
    </xf>
    <xf numFmtId="44" fontId="4" fillId="28" borderId="12" xfId="0" applyNumberFormat="1" applyFont="1" applyFill="1" applyBorder="1"/>
    <xf numFmtId="0" fontId="114" fillId="29" borderId="0" xfId="0" applyFont="1" applyFill="1" applyAlignment="1"/>
    <xf numFmtId="0" fontId="75" fillId="28" borderId="1" xfId="0" applyFont="1" applyFill="1" applyBorder="1" applyAlignment="1">
      <alignment vertical="top" wrapText="1"/>
    </xf>
    <xf numFmtId="0" fontId="4" fillId="28" borderId="1" xfId="0" applyFont="1" applyFill="1" applyBorder="1"/>
    <xf numFmtId="44" fontId="4" fillId="28" borderId="1" xfId="0" applyNumberFormat="1" applyFont="1" applyFill="1" applyBorder="1"/>
    <xf numFmtId="49" fontId="91" fillId="0" borderId="0" xfId="845" applyNumberFormat="1" applyFont="1" applyAlignment="1">
      <alignment wrapText="1"/>
    </xf>
    <xf numFmtId="0" fontId="90" fillId="0" borderId="0" xfId="845" applyFont="1" applyAlignment="1">
      <alignment horizontal="center"/>
    </xf>
    <xf numFmtId="0" fontId="91" fillId="0" borderId="37" xfId="845" applyFont="1" applyBorder="1" applyAlignment="1">
      <alignment horizontal="left" wrapText="1"/>
    </xf>
    <xf numFmtId="0" fontId="91" fillId="0" borderId="37" xfId="845" applyFont="1" applyBorder="1" applyAlignment="1">
      <alignment wrapText="1"/>
    </xf>
    <xf numFmtId="0" fontId="95" fillId="0" borderId="37" xfId="845" applyFont="1" applyBorder="1" applyAlignment="1">
      <alignment wrapText="1"/>
    </xf>
    <xf numFmtId="0" fontId="91" fillId="0" borderId="42" xfId="845" applyFont="1" applyBorder="1" applyAlignment="1">
      <alignment vertical="top" wrapText="1"/>
    </xf>
    <xf numFmtId="174" fontId="85" fillId="0" borderId="41" xfId="845" applyNumberFormat="1" applyFont="1" applyBorder="1" applyAlignment="1">
      <alignment wrapText="1"/>
    </xf>
    <xf numFmtId="0" fontId="115" fillId="0" borderId="35" xfId="845" applyFont="1" applyBorder="1" applyAlignment="1">
      <alignment wrapText="1"/>
    </xf>
    <xf numFmtId="175" fontId="65" fillId="0" borderId="35" xfId="845" applyNumberFormat="1" applyFont="1" applyBorder="1" applyAlignment="1">
      <alignment horizontal="right"/>
    </xf>
    <xf numFmtId="0" fontId="65" fillId="0" borderId="35" xfId="845" applyFont="1" applyBorder="1" applyAlignment="1">
      <alignment horizontal="center" wrapText="1"/>
    </xf>
    <xf numFmtId="0" fontId="85" fillId="0" borderId="35" xfId="845" applyFont="1" applyBorder="1" applyAlignment="1">
      <alignment wrapText="1"/>
    </xf>
    <xf numFmtId="0" fontId="115" fillId="0" borderId="2" xfId="845" applyFont="1" applyBorder="1" applyAlignment="1">
      <alignment vertical="top" wrapText="1"/>
    </xf>
    <xf numFmtId="1" fontId="91" fillId="0" borderId="37" xfId="845" applyNumberFormat="1" applyFont="1" applyBorder="1" applyAlignment="1" applyProtection="1">
      <alignment horizontal="center"/>
      <protection locked="0"/>
    </xf>
    <xf numFmtId="177" fontId="91" fillId="0" borderId="0" xfId="845" applyNumberFormat="1" applyFont="1" applyAlignment="1" applyProtection="1">
      <alignment horizontal="right"/>
      <protection locked="0"/>
    </xf>
    <xf numFmtId="1" fontId="91" fillId="0" borderId="0" xfId="845" applyNumberFormat="1" applyFont="1" applyAlignment="1" applyProtection="1">
      <alignment horizontal="center"/>
      <protection locked="0"/>
    </xf>
    <xf numFmtId="1" fontId="119" fillId="0" borderId="0" xfId="0" applyNumberFormat="1" applyFont="1" applyAlignment="1">
      <alignment horizontal="center" vertical="top"/>
    </xf>
    <xf numFmtId="2" fontId="120" fillId="0" borderId="0" xfId="0" applyNumberFormat="1" applyFont="1" applyAlignment="1">
      <alignment horizontal="center"/>
    </xf>
    <xf numFmtId="0" fontId="118" fillId="0" borderId="0" xfId="0" applyFont="1" applyAlignment="1">
      <alignment horizontal="center"/>
    </xf>
    <xf numFmtId="0" fontId="118" fillId="0" borderId="0" xfId="0" applyFont="1" applyAlignment="1">
      <alignment vertical="top"/>
    </xf>
    <xf numFmtId="2" fontId="118" fillId="0" borderId="0" xfId="0" applyNumberFormat="1" applyFont="1" applyAlignment="1">
      <alignment horizontal="center"/>
    </xf>
    <xf numFmtId="2" fontId="118" fillId="0" borderId="0" xfId="0" applyNumberFormat="1" applyFont="1" applyAlignment="1">
      <alignment horizontal="left"/>
    </xf>
    <xf numFmtId="0" fontId="118" fillId="0" borderId="0" xfId="0" applyFont="1" applyAlignment="1">
      <alignment horizontal="left"/>
    </xf>
    <xf numFmtId="0" fontId="121" fillId="0" borderId="0" xfId="0" applyFont="1" applyAlignment="1">
      <alignment horizontal="center" vertical="top"/>
    </xf>
    <xf numFmtId="0" fontId="119" fillId="0" borderId="0" xfId="0" applyFont="1" applyAlignment="1">
      <alignment horizontal="center" vertical="top"/>
    </xf>
    <xf numFmtId="2" fontId="122" fillId="0" borderId="0" xfId="0" applyNumberFormat="1" applyFont="1" applyAlignment="1">
      <alignment horizontal="left" vertical="top"/>
    </xf>
    <xf numFmtId="181" fontId="123" fillId="32" borderId="0" xfId="0" applyNumberFormat="1" applyFont="1" applyFill="1"/>
    <xf numFmtId="0" fontId="123" fillId="32" borderId="0" xfId="0" applyFont="1" applyFill="1"/>
    <xf numFmtId="181" fontId="123" fillId="33" borderId="0" xfId="0" applyNumberFormat="1" applyFont="1" applyFill="1"/>
    <xf numFmtId="0" fontId="123" fillId="33" borderId="0" xfId="0" applyFont="1" applyFill="1"/>
    <xf numFmtId="182" fontId="123" fillId="33" borderId="0" xfId="0" applyNumberFormat="1" applyFont="1" applyFill="1"/>
    <xf numFmtId="0" fontId="124" fillId="0" borderId="0" xfId="0" applyFont="1"/>
    <xf numFmtId="0" fontId="125" fillId="0" borderId="0" xfId="0" applyFont="1" applyAlignment="1">
      <alignment wrapText="1"/>
    </xf>
    <xf numFmtId="2" fontId="125" fillId="0" borderId="0" xfId="0" applyNumberFormat="1" applyFont="1" applyAlignment="1">
      <alignment horizontal="left" vertical="top"/>
    </xf>
    <xf numFmtId="181" fontId="123" fillId="0" borderId="0" xfId="0" applyNumberFormat="1" applyFont="1"/>
    <xf numFmtId="0" fontId="123" fillId="0" borderId="0" xfId="0" applyFont="1"/>
    <xf numFmtId="0" fontId="125" fillId="0" borderId="0" xfId="0" applyFont="1"/>
    <xf numFmtId="0" fontId="126" fillId="0" borderId="0" xfId="0" applyFont="1"/>
    <xf numFmtId="49" fontId="126" fillId="0" borderId="0" xfId="0" applyNumberFormat="1" applyFont="1"/>
    <xf numFmtId="0" fontId="127" fillId="0" borderId="0" xfId="0" applyFont="1" applyAlignment="1">
      <alignment vertical="center"/>
    </xf>
    <xf numFmtId="0" fontId="127" fillId="0" borderId="0" xfId="0" applyFont="1"/>
    <xf numFmtId="44" fontId="124" fillId="0" borderId="0" xfId="850" applyFont="1"/>
    <xf numFmtId="0" fontId="124" fillId="0" borderId="0" xfId="0" applyFont="1" applyAlignment="1">
      <alignment horizontal="right"/>
    </xf>
    <xf numFmtId="0" fontId="128" fillId="0" borderId="0" xfId="0" applyFont="1" applyAlignment="1">
      <alignment horizontal="left" wrapText="1"/>
    </xf>
    <xf numFmtId="0" fontId="124" fillId="0" borderId="0" xfId="0" applyFont="1" applyAlignment="1">
      <alignment wrapText="1"/>
    </xf>
    <xf numFmtId="2" fontId="124" fillId="0" borderId="0" xfId="0" applyNumberFormat="1" applyFont="1" applyAlignment="1">
      <alignment horizontal="left" vertical="top"/>
    </xf>
    <xf numFmtId="44" fontId="125" fillId="34" borderId="0" xfId="850" applyFont="1" applyFill="1"/>
    <xf numFmtId="0" fontId="128" fillId="0" borderId="0" xfId="0" applyFont="1" applyAlignment="1">
      <alignment horizontal="left"/>
    </xf>
    <xf numFmtId="0" fontId="130" fillId="0" borderId="0" xfId="0" applyFont="1"/>
    <xf numFmtId="0" fontId="124" fillId="0" borderId="0" xfId="0" applyFont="1" applyAlignment="1">
      <alignment horizontal="left" vertical="center"/>
    </xf>
    <xf numFmtId="44" fontId="124" fillId="0" borderId="0" xfId="850" applyFont="1" applyAlignment="1">
      <alignment horizontal="left" vertical="center"/>
    </xf>
    <xf numFmtId="0" fontId="124" fillId="0" borderId="0" xfId="0" applyFont="1" applyAlignment="1">
      <alignment horizontal="right" vertical="center"/>
    </xf>
    <xf numFmtId="0" fontId="131" fillId="0" borderId="0" xfId="0" applyFont="1" applyAlignment="1" applyProtection="1">
      <alignment horizontal="left" wrapText="1"/>
      <protection locked="0"/>
    </xf>
    <xf numFmtId="0" fontId="130" fillId="0" borderId="0" xfId="0" applyFont="1" applyAlignment="1">
      <alignment horizontal="left" vertical="center" wrapText="1"/>
    </xf>
    <xf numFmtId="0" fontId="130" fillId="0" borderId="0" xfId="0" applyFont="1" applyAlignment="1">
      <alignment wrapText="1"/>
    </xf>
    <xf numFmtId="2" fontId="131" fillId="0" borderId="0" xfId="0" applyNumberFormat="1" applyFont="1" applyAlignment="1" applyProtection="1">
      <alignment horizontal="left" wrapText="1"/>
      <protection locked="0"/>
    </xf>
    <xf numFmtId="44" fontId="123" fillId="34" borderId="0" xfId="850" applyFont="1" applyFill="1" applyAlignment="1">
      <alignment horizontal="right" vertical="center"/>
    </xf>
    <xf numFmtId="44" fontId="122" fillId="34" borderId="0" xfId="850" applyFont="1" applyFill="1" applyAlignment="1">
      <alignment horizontal="right" vertical="center"/>
    </xf>
    <xf numFmtId="3" fontId="123" fillId="34" borderId="0" xfId="851" applyNumberFormat="1" applyFont="1" applyFill="1" applyAlignment="1">
      <alignment horizontal="center" vertical="center"/>
    </xf>
    <xf numFmtId="0" fontId="123" fillId="34" borderId="0" xfId="851" applyFont="1" applyFill="1" applyAlignment="1">
      <alignment horizontal="right" vertical="center"/>
    </xf>
    <xf numFmtId="0" fontId="134" fillId="34" borderId="0" xfId="851" applyFont="1" applyFill="1" applyAlignment="1">
      <alignment horizontal="left"/>
    </xf>
    <xf numFmtId="0" fontId="123" fillId="34" borderId="0" xfId="851" applyFont="1" applyFill="1" applyAlignment="1">
      <alignment horizontal="left" vertical="top"/>
    </xf>
    <xf numFmtId="2" fontId="123" fillId="34" borderId="0" xfId="851" applyNumberFormat="1" applyFont="1" applyFill="1" applyAlignment="1">
      <alignment horizontal="left" vertical="top"/>
    </xf>
    <xf numFmtId="44" fontId="125" fillId="0" borderId="0" xfId="850" applyFont="1"/>
    <xf numFmtId="0" fontId="125" fillId="0" borderId="0" xfId="0" applyFont="1" applyAlignment="1">
      <alignment horizontal="right"/>
    </xf>
    <xf numFmtId="0" fontId="135" fillId="0" borderId="0" xfId="0" applyFont="1" applyAlignment="1">
      <alignment horizontal="left" wrapText="1"/>
    </xf>
    <xf numFmtId="9" fontId="136" fillId="0" borderId="0" xfId="852" applyNumberFormat="1" applyFont="1" applyAlignment="1">
      <alignment horizontal="left"/>
    </xf>
    <xf numFmtId="0" fontId="136" fillId="0" borderId="0" xfId="852" applyFont="1" applyAlignment="1">
      <alignment horizontal="right"/>
    </xf>
    <xf numFmtId="0" fontId="128" fillId="0" borderId="0" xfId="852" applyFont="1" applyAlignment="1">
      <alignment horizontal="left" wrapText="1"/>
    </xf>
    <xf numFmtId="0" fontId="130" fillId="0" borderId="0" xfId="852" applyFont="1" applyAlignment="1">
      <alignment vertical="top" wrapText="1"/>
    </xf>
    <xf numFmtId="0" fontId="137" fillId="0" borderId="0" xfId="0" applyFont="1" applyAlignment="1">
      <alignment horizontal="left" wrapText="1"/>
    </xf>
    <xf numFmtId="0" fontId="118" fillId="0" borderId="0" xfId="0" applyFont="1" applyAlignment="1">
      <alignment horizontal="justify" vertical="top" wrapText="1"/>
    </xf>
    <xf numFmtId="0" fontId="136" fillId="0" borderId="0" xfId="0" applyFont="1" applyAlignment="1">
      <alignment horizontal="center" vertical="top"/>
    </xf>
    <xf numFmtId="0" fontId="1" fillId="0" borderId="0" xfId="0" applyFont="1" applyAlignment="1">
      <alignment horizontal="center" vertical="top"/>
    </xf>
    <xf numFmtId="0" fontId="128" fillId="0" borderId="0" xfId="0" applyFont="1" applyAlignment="1">
      <alignment wrapText="1"/>
    </xf>
    <xf numFmtId="0" fontId="138" fillId="29" borderId="0" xfId="0" applyFont="1" applyFill="1" applyAlignment="1">
      <alignment horizontal="left"/>
    </xf>
    <xf numFmtId="0" fontId="120" fillId="29" borderId="0" xfId="0" applyFont="1" applyFill="1" applyAlignment="1">
      <alignment horizontal="justify" vertical="top"/>
    </xf>
    <xf numFmtId="1" fontId="136" fillId="0" borderId="0" xfId="0" applyNumberFormat="1" applyFont="1" applyAlignment="1">
      <alignment horizontal="center" vertical="top"/>
    </xf>
    <xf numFmtId="0" fontId="137" fillId="0" borderId="0" xfId="0" applyFont="1" applyAlignment="1">
      <alignment horizontal="left"/>
    </xf>
    <xf numFmtId="0" fontId="118" fillId="0" borderId="0" xfId="0" applyFont="1" applyAlignment="1">
      <alignment horizontal="justify" vertical="top"/>
    </xf>
    <xf numFmtId="0" fontId="139" fillId="0" borderId="0" xfId="0" applyFont="1" applyAlignment="1">
      <alignment wrapText="1"/>
    </xf>
    <xf numFmtId="0" fontId="137" fillId="0" borderId="0" xfId="852" applyFont="1" applyAlignment="1">
      <alignment horizontal="left" wrapText="1"/>
    </xf>
    <xf numFmtId="0" fontId="118" fillId="0" borderId="0" xfId="852" applyFont="1" applyAlignment="1">
      <alignment vertical="top" wrapText="1"/>
    </xf>
    <xf numFmtId="0" fontId="136" fillId="0" borderId="0" xfId="6" applyFont="1" applyAlignment="1">
      <alignment horizontal="left"/>
    </xf>
    <xf numFmtId="0" fontId="136" fillId="0" borderId="0" xfId="6" applyFont="1" applyAlignment="1">
      <alignment horizontal="right"/>
    </xf>
    <xf numFmtId="0" fontId="137" fillId="0" borderId="0" xfId="6" applyFont="1" applyAlignment="1">
      <alignment horizontal="left" wrapText="1"/>
    </xf>
    <xf numFmtId="0" fontId="118" fillId="0" borderId="0" xfId="6" applyFont="1" applyAlignment="1">
      <alignment wrapText="1"/>
    </xf>
    <xf numFmtId="0" fontId="136" fillId="0" borderId="0" xfId="0" applyFont="1" applyAlignment="1">
      <alignment horizontal="right"/>
    </xf>
    <xf numFmtId="0" fontId="140" fillId="0" borderId="0" xfId="0" applyFont="1" applyAlignment="1">
      <alignment horizontal="left"/>
    </xf>
    <xf numFmtId="0" fontId="141" fillId="0" borderId="0" xfId="0" applyFont="1" applyAlignment="1">
      <alignment horizontal="left" wrapText="1"/>
    </xf>
    <xf numFmtId="0" fontId="142" fillId="0" borderId="0" xfId="0" applyFont="1" applyAlignment="1">
      <alignment horizontal="justify" vertical="center" wrapText="1"/>
    </xf>
    <xf numFmtId="44" fontId="136" fillId="0" borderId="0" xfId="850" applyFont="1"/>
    <xf numFmtId="0" fontId="136" fillId="0" borderId="0" xfId="0" applyFont="1"/>
    <xf numFmtId="0" fontId="140" fillId="0" borderId="0" xfId="0" applyFont="1" applyAlignment="1">
      <alignment horizontal="justify" wrapText="1"/>
    </xf>
    <xf numFmtId="0" fontId="139" fillId="0" borderId="0" xfId="0" applyFont="1" applyAlignment="1">
      <alignment horizontal="justify" vertical="center" wrapText="1"/>
    </xf>
    <xf numFmtId="0" fontId="140" fillId="0" borderId="0" xfId="0" applyFont="1" applyAlignment="1">
      <alignment horizontal="justify"/>
    </xf>
    <xf numFmtId="0" fontId="142" fillId="0" borderId="0" xfId="0" applyFont="1" applyAlignment="1">
      <alignment horizontal="justify" vertical="center"/>
    </xf>
    <xf numFmtId="0" fontId="140" fillId="0" borderId="0" xfId="0" applyFont="1" applyAlignment="1">
      <alignment horizontal="left" wrapText="1"/>
    </xf>
    <xf numFmtId="0" fontId="144" fillId="0" borderId="0" xfId="0" applyFont="1" applyAlignment="1">
      <alignment horizontal="justify" vertical="center" wrapText="1"/>
    </xf>
    <xf numFmtId="0" fontId="135" fillId="0" borderId="0" xfId="0" applyFont="1" applyAlignment="1">
      <alignment horizontal="left"/>
    </xf>
    <xf numFmtId="0" fontId="144" fillId="0" borderId="0" xfId="0" applyFont="1" applyAlignment="1">
      <alignment horizontal="right"/>
    </xf>
    <xf numFmtId="49" fontId="137" fillId="0" borderId="0" xfId="0" applyNumberFormat="1" applyFont="1" applyAlignment="1" applyProtection="1">
      <alignment horizontal="left" wrapText="1"/>
      <protection locked="0"/>
    </xf>
    <xf numFmtId="0" fontId="143" fillId="0" borderId="0" xfId="0" applyFont="1" applyAlignment="1">
      <alignment vertical="center" wrapText="1"/>
    </xf>
    <xf numFmtId="0" fontId="145" fillId="0" borderId="0" xfId="0" applyFont="1"/>
    <xf numFmtId="0" fontId="146" fillId="0" borderId="0" xfId="0" applyFont="1" applyAlignment="1">
      <alignment horizontal="left" vertical="center" wrapText="1"/>
    </xf>
    <xf numFmtId="0" fontId="146" fillId="0" borderId="0" xfId="852" applyFont="1" applyAlignment="1">
      <alignment vertical="top" wrapText="1"/>
    </xf>
    <xf numFmtId="0" fontId="141" fillId="0" borderId="0" xfId="0" applyFont="1" applyAlignment="1">
      <alignment horizontal="left"/>
    </xf>
    <xf numFmtId="0" fontId="148" fillId="0" borderId="0" xfId="851" applyFont="1" applyAlignment="1">
      <alignment horizontal="left" vertical="top"/>
    </xf>
    <xf numFmtId="0" fontId="134" fillId="0" borderId="0" xfId="851" applyFont="1" applyAlignment="1">
      <alignment horizontal="left"/>
    </xf>
    <xf numFmtId="0" fontId="148" fillId="34" borderId="0" xfId="851" applyFont="1" applyFill="1" applyAlignment="1">
      <alignment horizontal="center" vertical="top"/>
    </xf>
    <xf numFmtId="0" fontId="149" fillId="0" borderId="0" xfId="0" applyFont="1" applyAlignment="1">
      <alignment horizontal="left" wrapText="1"/>
    </xf>
    <xf numFmtId="0" fontId="143" fillId="0" borderId="0" xfId="0" applyFont="1" applyAlignment="1">
      <alignment horizontal="justify" vertical="center" wrapText="1"/>
    </xf>
    <xf numFmtId="0" fontId="150" fillId="0" borderId="0" xfId="0" applyFont="1" applyAlignment="1">
      <alignment wrapText="1"/>
    </xf>
    <xf numFmtId="0" fontId="151" fillId="0" borderId="0" xfId="0" applyFont="1" applyAlignment="1">
      <alignment horizontal="justify" vertical="center" wrapText="1"/>
    </xf>
    <xf numFmtId="0" fontId="152" fillId="0" borderId="0" xfId="0" applyFont="1" applyAlignment="1">
      <alignment wrapText="1"/>
    </xf>
    <xf numFmtId="0" fontId="155" fillId="0" borderId="0" xfId="854" applyFont="1">
      <alignment vertical="top" wrapText="1"/>
    </xf>
    <xf numFmtId="49" fontId="155" fillId="0" borderId="0" xfId="854" applyNumberFormat="1" applyFont="1">
      <alignment vertical="top" wrapText="1"/>
    </xf>
    <xf numFmtId="0" fontId="137" fillId="0" borderId="0" xfId="854" applyFont="1" applyAlignment="1">
      <alignment horizontal="left" wrapText="1"/>
    </xf>
    <xf numFmtId="44" fontId="123" fillId="0" borderId="0" xfId="850" applyFont="1" applyAlignment="1">
      <alignment horizontal="right" vertical="center"/>
    </xf>
    <xf numFmtId="44" fontId="122" fillId="0" borderId="0" xfId="850" applyFont="1" applyAlignment="1">
      <alignment horizontal="right" vertical="center"/>
    </xf>
    <xf numFmtId="3" fontId="123" fillId="0" borderId="0" xfId="851" applyNumberFormat="1" applyFont="1" applyAlignment="1">
      <alignment horizontal="center" vertical="center"/>
    </xf>
    <xf numFmtId="0" fontId="123" fillId="0" borderId="0" xfId="851" applyFont="1" applyAlignment="1">
      <alignment horizontal="right" vertical="center"/>
    </xf>
    <xf numFmtId="0" fontId="156" fillId="0" borderId="0" xfId="851" applyFont="1" applyAlignment="1">
      <alignment horizontal="left" vertical="top"/>
    </xf>
    <xf numFmtId="2" fontId="123" fillId="0" borderId="0" xfId="851" applyNumberFormat="1" applyFont="1" applyAlignment="1">
      <alignment horizontal="left" vertical="top"/>
    </xf>
    <xf numFmtId="0" fontId="157" fillId="34" borderId="0" xfId="851" applyFont="1" applyFill="1" applyAlignment="1">
      <alignment horizontal="left" vertical="top"/>
    </xf>
    <xf numFmtId="0" fontId="158" fillId="0" borderId="0" xfId="0" applyFont="1"/>
    <xf numFmtId="0" fontId="159" fillId="0" borderId="0" xfId="0" applyFont="1" applyAlignment="1">
      <alignment horizontal="justify" vertical="center" wrapText="1"/>
    </xf>
    <xf numFmtId="0" fontId="125" fillId="34" borderId="0" xfId="0" applyFont="1" applyFill="1"/>
    <xf numFmtId="0" fontId="125" fillId="34" borderId="0" xfId="0" applyFont="1" applyFill="1" applyAlignment="1">
      <alignment horizontal="right"/>
    </xf>
    <xf numFmtId="0" fontId="160" fillId="34" borderId="0" xfId="0" applyFont="1" applyFill="1" applyAlignment="1">
      <alignment horizontal="left" wrapText="1"/>
    </xf>
    <xf numFmtId="0" fontId="149" fillId="34" borderId="0" xfId="0" applyFont="1" applyFill="1" applyAlignment="1">
      <alignment horizontal="left" wrapText="1"/>
    </xf>
    <xf numFmtId="0" fontId="129" fillId="34" borderId="0" xfId="0" applyFont="1" applyFill="1" applyAlignment="1">
      <alignment horizontal="justify" vertical="center" wrapText="1"/>
    </xf>
    <xf numFmtId="0" fontId="144" fillId="0" borderId="0" xfId="0" applyFont="1" applyAlignment="1">
      <alignment horizontal="justify" vertical="center"/>
    </xf>
    <xf numFmtId="0" fontId="151" fillId="0" borderId="0" xfId="0" applyFont="1" applyAlignment="1">
      <alignment horizontal="justify" vertical="center"/>
    </xf>
    <xf numFmtId="0" fontId="161" fillId="0" borderId="0" xfId="0" applyFont="1" applyAlignment="1">
      <alignment horizontal="left"/>
    </xf>
    <xf numFmtId="0" fontId="118" fillId="0" borderId="0" xfId="0" applyFont="1" applyAlignment="1">
      <alignment wrapText="1"/>
    </xf>
    <xf numFmtId="44" fontId="124" fillId="34" borderId="0" xfId="850" applyFont="1" applyFill="1"/>
    <xf numFmtId="0" fontId="124" fillId="34" borderId="0" xfId="0" applyFont="1" applyFill="1"/>
    <xf numFmtId="0" fontId="124" fillId="34" borderId="0" xfId="0" applyFont="1" applyFill="1" applyAlignment="1">
      <alignment horizontal="right"/>
    </xf>
    <xf numFmtId="0" fontId="140" fillId="34" borderId="0" xfId="0" applyFont="1" applyFill="1" applyAlignment="1">
      <alignment horizontal="left" wrapText="1"/>
    </xf>
    <xf numFmtId="44" fontId="124" fillId="0" borderId="0" xfId="850" applyFont="1" applyFill="1"/>
    <xf numFmtId="0" fontId="163" fillId="0" borderId="0" xfId="0" applyFont="1" applyAlignment="1">
      <alignment horizontal="left" wrapText="1"/>
    </xf>
    <xf numFmtId="0" fontId="164" fillId="0" borderId="0" xfId="0" applyFont="1" applyAlignment="1">
      <alignment horizontal="left" wrapText="1"/>
    </xf>
    <xf numFmtId="0" fontId="165" fillId="0" borderId="0" xfId="0" applyFont="1" applyAlignment="1">
      <alignment horizontal="justify" vertical="center" wrapText="1"/>
    </xf>
    <xf numFmtId="0" fontId="123" fillId="34" borderId="0" xfId="851" applyFont="1" applyFill="1" applyAlignment="1">
      <alignment horizontal="center" vertical="center"/>
    </xf>
    <xf numFmtId="3" fontId="123" fillId="34" borderId="0" xfId="851" applyNumberFormat="1" applyFont="1" applyFill="1" applyAlignment="1">
      <alignment horizontal="right" vertical="center"/>
    </xf>
    <xf numFmtId="2" fontId="124" fillId="34" borderId="0" xfId="0" applyNumberFormat="1" applyFont="1" applyFill="1" applyAlignment="1">
      <alignment horizontal="left" vertical="top"/>
    </xf>
    <xf numFmtId="0" fontId="120" fillId="0" borderId="0" xfId="0" applyFont="1" applyAlignment="1">
      <alignment horizontal="left" vertical="top"/>
    </xf>
    <xf numFmtId="0" fontId="118" fillId="0" borderId="0" xfId="0" applyFont="1" applyAlignment="1">
      <alignment horizontal="left" vertical="top" wrapText="1"/>
    </xf>
    <xf numFmtId="172" fontId="1" fillId="0" borderId="0" xfId="0" applyNumberFormat="1" applyFont="1" applyAlignment="1">
      <alignment horizontal="center" vertical="top"/>
    </xf>
    <xf numFmtId="0" fontId="145" fillId="0" borderId="0" xfId="853" applyFont="1" applyAlignment="1" applyProtection="1">
      <alignment horizontal="center" vertical="center" wrapText="1"/>
      <protection locked="0"/>
    </xf>
    <xf numFmtId="0" fontId="145" fillId="0" borderId="0" xfId="855" applyFont="1" applyAlignment="1" applyProtection="1">
      <alignment horizontal="center" vertical="center" wrapText="1"/>
      <protection locked="0"/>
    </xf>
    <xf numFmtId="44" fontId="30" fillId="0" borderId="0" xfId="0" applyNumberFormat="1" applyFont="1" applyFill="1"/>
    <xf numFmtId="172" fontId="76" fillId="0" borderId="35" xfId="0" applyNumberFormat="1" applyFont="1" applyFill="1" applyBorder="1" applyAlignment="1">
      <alignment horizontal="center"/>
    </xf>
    <xf numFmtId="172" fontId="77" fillId="0" borderId="35" xfId="0" applyNumberFormat="1" applyFont="1" applyFill="1" applyBorder="1" applyAlignment="1">
      <alignment horizontal="center"/>
    </xf>
    <xf numFmtId="0" fontId="13" fillId="29" borderId="0" xfId="0" applyFont="1" applyFill="1" applyAlignment="1"/>
    <xf numFmtId="0" fontId="5" fillId="28" borderId="1" xfId="0" applyFont="1" applyFill="1" applyBorder="1"/>
    <xf numFmtId="0" fontId="28" fillId="0" borderId="1" xfId="0" applyFont="1" applyFill="1" applyBorder="1" applyAlignment="1">
      <alignment vertical="top" wrapText="1"/>
    </xf>
    <xf numFmtId="0" fontId="0" fillId="0" borderId="1" xfId="0" applyFont="1" applyFill="1" applyBorder="1" applyAlignment="1">
      <alignment horizontal="center" vertical="center"/>
    </xf>
    <xf numFmtId="0" fontId="0" fillId="0" borderId="0" xfId="0" applyFont="1" applyFill="1" applyAlignment="1">
      <alignment horizontal="left" vertical="center" wrapText="1" indent="5"/>
    </xf>
    <xf numFmtId="0" fontId="0" fillId="0" borderId="0" xfId="0" applyFont="1" applyFill="1" applyAlignment="1">
      <alignment horizontal="left" vertical="top" wrapText="1" indent="5"/>
    </xf>
    <xf numFmtId="0" fontId="117" fillId="0" borderId="0" xfId="0" applyFont="1" applyFill="1" applyAlignment="1">
      <alignment horizontal="left" vertical="center" indent="5"/>
    </xf>
    <xf numFmtId="2" fontId="0" fillId="0" borderId="1" xfId="0" applyNumberFormat="1" applyFont="1" applyFill="1" applyBorder="1" applyAlignment="1">
      <alignment horizontal="center"/>
    </xf>
    <xf numFmtId="2" fontId="28" fillId="0" borderId="1" xfId="0" applyNumberFormat="1" applyFont="1" applyFill="1" applyBorder="1" applyAlignment="1">
      <alignment horizontal="center"/>
    </xf>
    <xf numFmtId="2" fontId="3" fillId="0" borderId="1" xfId="0" applyNumberFormat="1" applyFont="1" applyFill="1" applyBorder="1" applyAlignment="1">
      <alignment horizontal="center"/>
    </xf>
    <xf numFmtId="0" fontId="0" fillId="0" borderId="1" xfId="0" applyFont="1" applyFill="1" applyBorder="1" applyAlignment="1">
      <alignment wrapText="1"/>
    </xf>
    <xf numFmtId="0" fontId="19" fillId="0" borderId="0" xfId="0" applyFont="1" applyAlignment="1">
      <alignment horizontal="center"/>
    </xf>
    <xf numFmtId="0" fontId="19" fillId="0" borderId="11" xfId="0" applyFont="1" applyBorder="1" applyAlignment="1">
      <alignment horizontal="center"/>
    </xf>
    <xf numFmtId="0" fontId="19" fillId="0" borderId="6" xfId="0" applyFont="1" applyBorder="1" applyAlignment="1">
      <alignment horizontal="center"/>
    </xf>
    <xf numFmtId="0" fontId="19" fillId="0" borderId="7" xfId="0" applyFont="1" applyBorder="1" applyAlignment="1">
      <alignment horizontal="center"/>
    </xf>
    <xf numFmtId="0" fontId="4" fillId="0" borderId="0" xfId="0" applyFont="1" applyAlignment="1">
      <alignment horizontal="center"/>
    </xf>
    <xf numFmtId="0" fontId="19" fillId="28" borderId="11" xfId="0" applyFont="1" applyFill="1" applyBorder="1" applyAlignment="1">
      <alignment horizontal="center"/>
    </xf>
    <xf numFmtId="0" fontId="19" fillId="28" borderId="6" xfId="0" applyFont="1" applyFill="1" applyBorder="1" applyAlignment="1">
      <alignment horizontal="center"/>
    </xf>
    <xf numFmtId="0" fontId="19" fillId="28" borderId="7" xfId="0" applyFont="1" applyFill="1" applyBorder="1" applyAlignment="1">
      <alignment horizontal="center"/>
    </xf>
    <xf numFmtId="0" fontId="30" fillId="0" borderId="0" xfId="0" applyFont="1" applyAlignment="1">
      <alignment horizontal="center"/>
    </xf>
    <xf numFmtId="0" fontId="30" fillId="0" borderId="0" xfId="0" applyFont="1" applyFill="1" applyAlignment="1">
      <alignment horizontal="center"/>
    </xf>
    <xf numFmtId="0" fontId="20" fillId="28" borderId="11" xfId="0" applyFont="1" applyFill="1" applyBorder="1" applyAlignment="1">
      <alignment horizontal="center"/>
    </xf>
    <xf numFmtId="0" fontId="20" fillId="28" borderId="6" xfId="0" applyFont="1" applyFill="1" applyBorder="1" applyAlignment="1">
      <alignment horizontal="center"/>
    </xf>
    <xf numFmtId="0" fontId="4" fillId="28" borderId="11" xfId="0" applyFont="1" applyFill="1" applyBorder="1" applyAlignment="1">
      <alignment horizontal="center"/>
    </xf>
    <xf numFmtId="0" fontId="4" fillId="28" borderId="6" xfId="0" applyFont="1" applyFill="1" applyBorder="1" applyAlignment="1">
      <alignment horizontal="center"/>
    </xf>
    <xf numFmtId="0" fontId="4" fillId="28" borderId="7" xfId="0" applyFont="1" applyFill="1" applyBorder="1" applyAlignment="1">
      <alignment horizontal="center"/>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left"/>
    </xf>
    <xf numFmtId="0" fontId="13" fillId="28" borderId="11" xfId="0" applyFont="1" applyFill="1" applyBorder="1" applyAlignment="1">
      <alignment horizontal="center"/>
    </xf>
    <xf numFmtId="0" fontId="13" fillId="28" borderId="6" xfId="0" applyFont="1" applyFill="1" applyBorder="1" applyAlignment="1">
      <alignment horizontal="center"/>
    </xf>
    <xf numFmtId="0" fontId="0" fillId="0" borderId="0" xfId="0" applyAlignment="1">
      <alignment horizontal="left" wrapText="1"/>
    </xf>
    <xf numFmtId="0" fontId="13" fillId="28" borderId="11" xfId="0" applyFont="1" applyFill="1" applyBorder="1" applyAlignment="1">
      <alignment horizontal="left"/>
    </xf>
    <xf numFmtId="0" fontId="13" fillId="28" borderId="6" xfId="0" applyFont="1" applyFill="1" applyBorder="1" applyAlignment="1">
      <alignment horizontal="left"/>
    </xf>
    <xf numFmtId="0" fontId="13" fillId="28" borderId="7" xfId="0" applyFont="1" applyFill="1" applyBorder="1" applyAlignment="1">
      <alignment horizontal="left"/>
    </xf>
    <xf numFmtId="0" fontId="36" fillId="0" borderId="0" xfId="0" applyFont="1" applyFill="1" applyBorder="1" applyAlignment="1">
      <alignment horizontal="center"/>
    </xf>
    <xf numFmtId="0" fontId="13" fillId="0" borderId="0" xfId="0" applyFont="1" applyFill="1" applyBorder="1" applyAlignment="1">
      <alignment horizontal="left"/>
    </xf>
    <xf numFmtId="0" fontId="0" fillId="0" borderId="13" xfId="0" applyBorder="1" applyAlignment="1">
      <alignment horizontal="left"/>
    </xf>
    <xf numFmtId="0" fontId="13" fillId="0" borderId="0" xfId="0" applyFont="1" applyAlignment="1">
      <alignment horizontal="center"/>
    </xf>
    <xf numFmtId="0" fontId="13" fillId="0" borderId="0" xfId="0" applyFont="1" applyFill="1" applyAlignment="1">
      <alignment horizontal="center"/>
    </xf>
    <xf numFmtId="0" fontId="0" fillId="28" borderId="11" xfId="0" applyFill="1" applyBorder="1" applyAlignment="1">
      <alignment horizontal="center"/>
    </xf>
    <xf numFmtId="0" fontId="0" fillId="28" borderId="6" xfId="0" applyFill="1" applyBorder="1" applyAlignment="1">
      <alignment horizontal="center"/>
    </xf>
    <xf numFmtId="0" fontId="0" fillId="28" borderId="7" xfId="0" applyFill="1" applyBorder="1" applyAlignment="1">
      <alignment horizontal="center"/>
    </xf>
    <xf numFmtId="0" fontId="0" fillId="0" borderId="0" xfId="0" applyFont="1" applyFill="1" applyBorder="1" applyAlignment="1">
      <alignment horizontal="left"/>
    </xf>
    <xf numFmtId="0" fontId="28" fillId="0" borderId="0" xfId="1" applyFont="1" applyBorder="1" applyAlignment="1" applyProtection="1">
      <alignment vertical="center" wrapText="1"/>
      <protection locked="0"/>
    </xf>
    <xf numFmtId="0" fontId="0" fillId="0" borderId="0" xfId="0" applyFont="1" applyBorder="1" applyAlignment="1">
      <alignment vertical="center"/>
    </xf>
    <xf numFmtId="0" fontId="13" fillId="0" borderId="0" xfId="0" applyFont="1" applyFill="1" applyBorder="1" applyAlignment="1">
      <alignment horizontal="center"/>
    </xf>
    <xf numFmtId="0" fontId="118" fillId="0" borderId="0" xfId="0" applyFont="1" applyAlignment="1">
      <alignment horizontal="left" vertical="top"/>
    </xf>
    <xf numFmtId="0" fontId="118" fillId="0" borderId="0" xfId="0" applyFont="1" applyAlignment="1">
      <alignment horizontal="center" vertical="top"/>
    </xf>
    <xf numFmtId="0" fontId="120" fillId="0" borderId="0" xfId="0" applyFont="1" applyAlignment="1">
      <alignment horizontal="left" vertical="top"/>
    </xf>
    <xf numFmtId="0" fontId="123" fillId="34" borderId="0" xfId="0" applyFont="1" applyFill="1" applyAlignment="1">
      <alignment horizontal="left"/>
    </xf>
    <xf numFmtId="49" fontId="122" fillId="0" borderId="0" xfId="0" applyNumberFormat="1" applyFont="1" applyAlignment="1">
      <alignment horizontal="left"/>
    </xf>
    <xf numFmtId="0" fontId="118" fillId="0" borderId="0" xfId="0" applyFont="1" applyAlignment="1">
      <alignment horizontal="left" vertical="top" wrapText="1"/>
    </xf>
    <xf numFmtId="0" fontId="129" fillId="34" borderId="0" xfId="0" applyFont="1" applyFill="1" applyAlignment="1">
      <alignment horizontal="left" vertical="center" wrapText="1"/>
    </xf>
    <xf numFmtId="0" fontId="166" fillId="34" borderId="0" xfId="0" applyFont="1" applyFill="1" applyAlignment="1">
      <alignment horizontal="left"/>
    </xf>
    <xf numFmtId="0" fontId="125" fillId="34" borderId="0" xfId="0" applyFont="1" applyFill="1" applyAlignment="1">
      <alignment horizontal="left" wrapText="1"/>
    </xf>
  </cellXfs>
  <cellStyles count="856">
    <cellStyle name="20 % – Poudarek1 10" xfId="17" xr:uid="{00000000-0005-0000-0000-000000000000}"/>
    <cellStyle name="20 % – Poudarek1 11" xfId="18" xr:uid="{00000000-0005-0000-0000-000001000000}"/>
    <cellStyle name="20 % – Poudarek1 12" xfId="19" xr:uid="{00000000-0005-0000-0000-000002000000}"/>
    <cellStyle name="20 % – Poudarek1 13" xfId="20" xr:uid="{00000000-0005-0000-0000-000003000000}"/>
    <cellStyle name="20 % – Poudarek1 14" xfId="21" xr:uid="{00000000-0005-0000-0000-000004000000}"/>
    <cellStyle name="20 % – Poudarek1 15" xfId="22" xr:uid="{00000000-0005-0000-0000-000005000000}"/>
    <cellStyle name="20 % – Poudarek1 16" xfId="23" xr:uid="{00000000-0005-0000-0000-000006000000}"/>
    <cellStyle name="20 % – Poudarek1 17" xfId="24" xr:uid="{00000000-0005-0000-0000-000007000000}"/>
    <cellStyle name="20 % – Poudarek1 18" xfId="25" xr:uid="{00000000-0005-0000-0000-000008000000}"/>
    <cellStyle name="20 % – Poudarek1 19" xfId="26" xr:uid="{00000000-0005-0000-0000-000009000000}"/>
    <cellStyle name="20 % – Poudarek1 2" xfId="27" xr:uid="{00000000-0005-0000-0000-00000A000000}"/>
    <cellStyle name="20 % – Poudarek1 20" xfId="28" xr:uid="{00000000-0005-0000-0000-00000B000000}"/>
    <cellStyle name="20 % – Poudarek1 3" xfId="29" xr:uid="{00000000-0005-0000-0000-00000C000000}"/>
    <cellStyle name="20 % – Poudarek1 4" xfId="30" xr:uid="{00000000-0005-0000-0000-00000D000000}"/>
    <cellStyle name="20 % – Poudarek1 5" xfId="31" xr:uid="{00000000-0005-0000-0000-00000E000000}"/>
    <cellStyle name="20 % – Poudarek1 6" xfId="32" xr:uid="{00000000-0005-0000-0000-00000F000000}"/>
    <cellStyle name="20 % – Poudarek1 7" xfId="33" xr:uid="{00000000-0005-0000-0000-000010000000}"/>
    <cellStyle name="20 % – Poudarek1 8" xfId="34" xr:uid="{00000000-0005-0000-0000-000011000000}"/>
    <cellStyle name="20 % – Poudarek1 9" xfId="35" xr:uid="{00000000-0005-0000-0000-000012000000}"/>
    <cellStyle name="20 % – Poudarek2 10" xfId="36" xr:uid="{00000000-0005-0000-0000-000013000000}"/>
    <cellStyle name="20 % – Poudarek2 11" xfId="37" xr:uid="{00000000-0005-0000-0000-000014000000}"/>
    <cellStyle name="20 % – Poudarek2 12" xfId="38" xr:uid="{00000000-0005-0000-0000-000015000000}"/>
    <cellStyle name="20 % – Poudarek2 13" xfId="39" xr:uid="{00000000-0005-0000-0000-000016000000}"/>
    <cellStyle name="20 % – Poudarek2 14" xfId="40" xr:uid="{00000000-0005-0000-0000-000017000000}"/>
    <cellStyle name="20 % – Poudarek2 15" xfId="41" xr:uid="{00000000-0005-0000-0000-000018000000}"/>
    <cellStyle name="20 % – Poudarek2 16" xfId="42" xr:uid="{00000000-0005-0000-0000-000019000000}"/>
    <cellStyle name="20 % – Poudarek2 17" xfId="43" xr:uid="{00000000-0005-0000-0000-00001A000000}"/>
    <cellStyle name="20 % – Poudarek2 18" xfId="44" xr:uid="{00000000-0005-0000-0000-00001B000000}"/>
    <cellStyle name="20 % – Poudarek2 19" xfId="45" xr:uid="{00000000-0005-0000-0000-00001C000000}"/>
    <cellStyle name="20 % – Poudarek2 2" xfId="46" xr:uid="{00000000-0005-0000-0000-00001D000000}"/>
    <cellStyle name="20 % – Poudarek2 20" xfId="47" xr:uid="{00000000-0005-0000-0000-00001E000000}"/>
    <cellStyle name="20 % – Poudarek2 3" xfId="48" xr:uid="{00000000-0005-0000-0000-00001F000000}"/>
    <cellStyle name="20 % – Poudarek2 4" xfId="49" xr:uid="{00000000-0005-0000-0000-000020000000}"/>
    <cellStyle name="20 % – Poudarek2 5" xfId="50" xr:uid="{00000000-0005-0000-0000-000021000000}"/>
    <cellStyle name="20 % – Poudarek2 6" xfId="51" xr:uid="{00000000-0005-0000-0000-000022000000}"/>
    <cellStyle name="20 % – Poudarek2 7" xfId="52" xr:uid="{00000000-0005-0000-0000-000023000000}"/>
    <cellStyle name="20 % – Poudarek2 8" xfId="53" xr:uid="{00000000-0005-0000-0000-000024000000}"/>
    <cellStyle name="20 % – Poudarek2 9" xfId="54" xr:uid="{00000000-0005-0000-0000-000025000000}"/>
    <cellStyle name="20 % – Poudarek3 10" xfId="55" xr:uid="{00000000-0005-0000-0000-000026000000}"/>
    <cellStyle name="20 % – Poudarek3 11" xfId="56" xr:uid="{00000000-0005-0000-0000-000027000000}"/>
    <cellStyle name="20 % – Poudarek3 12" xfId="57" xr:uid="{00000000-0005-0000-0000-000028000000}"/>
    <cellStyle name="20 % – Poudarek3 13" xfId="58" xr:uid="{00000000-0005-0000-0000-000029000000}"/>
    <cellStyle name="20 % – Poudarek3 14" xfId="59" xr:uid="{00000000-0005-0000-0000-00002A000000}"/>
    <cellStyle name="20 % – Poudarek3 15" xfId="60" xr:uid="{00000000-0005-0000-0000-00002B000000}"/>
    <cellStyle name="20 % – Poudarek3 16" xfId="61" xr:uid="{00000000-0005-0000-0000-00002C000000}"/>
    <cellStyle name="20 % – Poudarek3 17" xfId="62" xr:uid="{00000000-0005-0000-0000-00002D000000}"/>
    <cellStyle name="20 % – Poudarek3 18" xfId="63" xr:uid="{00000000-0005-0000-0000-00002E000000}"/>
    <cellStyle name="20 % – Poudarek3 19" xfId="64" xr:uid="{00000000-0005-0000-0000-00002F000000}"/>
    <cellStyle name="20 % – Poudarek3 2" xfId="65" xr:uid="{00000000-0005-0000-0000-000030000000}"/>
    <cellStyle name="20 % – Poudarek3 20" xfId="66" xr:uid="{00000000-0005-0000-0000-000031000000}"/>
    <cellStyle name="20 % – Poudarek3 3" xfId="67" xr:uid="{00000000-0005-0000-0000-000032000000}"/>
    <cellStyle name="20 % – Poudarek3 4" xfId="68" xr:uid="{00000000-0005-0000-0000-000033000000}"/>
    <cellStyle name="20 % – Poudarek3 5" xfId="69" xr:uid="{00000000-0005-0000-0000-000034000000}"/>
    <cellStyle name="20 % – Poudarek3 6" xfId="70" xr:uid="{00000000-0005-0000-0000-000035000000}"/>
    <cellStyle name="20 % – Poudarek3 7" xfId="71" xr:uid="{00000000-0005-0000-0000-000036000000}"/>
    <cellStyle name="20 % – Poudarek3 8" xfId="72" xr:uid="{00000000-0005-0000-0000-000037000000}"/>
    <cellStyle name="20 % – Poudarek3 9" xfId="73" xr:uid="{00000000-0005-0000-0000-000038000000}"/>
    <cellStyle name="20 % – Poudarek4 10" xfId="74" xr:uid="{00000000-0005-0000-0000-000039000000}"/>
    <cellStyle name="20 % – Poudarek4 11" xfId="75" xr:uid="{00000000-0005-0000-0000-00003A000000}"/>
    <cellStyle name="20 % – Poudarek4 12" xfId="76" xr:uid="{00000000-0005-0000-0000-00003B000000}"/>
    <cellStyle name="20 % – Poudarek4 13" xfId="77" xr:uid="{00000000-0005-0000-0000-00003C000000}"/>
    <cellStyle name="20 % – Poudarek4 14" xfId="78" xr:uid="{00000000-0005-0000-0000-00003D000000}"/>
    <cellStyle name="20 % – Poudarek4 15" xfId="79" xr:uid="{00000000-0005-0000-0000-00003E000000}"/>
    <cellStyle name="20 % – Poudarek4 16" xfId="80" xr:uid="{00000000-0005-0000-0000-00003F000000}"/>
    <cellStyle name="20 % – Poudarek4 17" xfId="81" xr:uid="{00000000-0005-0000-0000-000040000000}"/>
    <cellStyle name="20 % – Poudarek4 18" xfId="82" xr:uid="{00000000-0005-0000-0000-000041000000}"/>
    <cellStyle name="20 % – Poudarek4 19" xfId="83" xr:uid="{00000000-0005-0000-0000-000042000000}"/>
    <cellStyle name="20 % – Poudarek4 2" xfId="84" xr:uid="{00000000-0005-0000-0000-000043000000}"/>
    <cellStyle name="20 % – Poudarek4 20" xfId="85" xr:uid="{00000000-0005-0000-0000-000044000000}"/>
    <cellStyle name="20 % – Poudarek4 3" xfId="86" xr:uid="{00000000-0005-0000-0000-000045000000}"/>
    <cellStyle name="20 % – Poudarek4 4" xfId="87" xr:uid="{00000000-0005-0000-0000-000046000000}"/>
    <cellStyle name="20 % – Poudarek4 5" xfId="88" xr:uid="{00000000-0005-0000-0000-000047000000}"/>
    <cellStyle name="20 % – Poudarek4 6" xfId="89" xr:uid="{00000000-0005-0000-0000-000048000000}"/>
    <cellStyle name="20 % – Poudarek4 7" xfId="90" xr:uid="{00000000-0005-0000-0000-000049000000}"/>
    <cellStyle name="20 % – Poudarek4 8" xfId="91" xr:uid="{00000000-0005-0000-0000-00004A000000}"/>
    <cellStyle name="20 % – Poudarek4 9" xfId="92" xr:uid="{00000000-0005-0000-0000-00004B000000}"/>
    <cellStyle name="20 % – Poudarek5 10" xfId="93" xr:uid="{00000000-0005-0000-0000-00004C000000}"/>
    <cellStyle name="20 % – Poudarek5 11" xfId="94" xr:uid="{00000000-0005-0000-0000-00004D000000}"/>
    <cellStyle name="20 % – Poudarek5 12" xfId="95" xr:uid="{00000000-0005-0000-0000-00004E000000}"/>
    <cellStyle name="20 % – Poudarek5 13" xfId="96" xr:uid="{00000000-0005-0000-0000-00004F000000}"/>
    <cellStyle name="20 % – Poudarek5 14" xfId="97" xr:uid="{00000000-0005-0000-0000-000050000000}"/>
    <cellStyle name="20 % – Poudarek5 15" xfId="98" xr:uid="{00000000-0005-0000-0000-000051000000}"/>
    <cellStyle name="20 % – Poudarek5 16" xfId="99" xr:uid="{00000000-0005-0000-0000-000052000000}"/>
    <cellStyle name="20 % – Poudarek5 17" xfId="100" xr:uid="{00000000-0005-0000-0000-000053000000}"/>
    <cellStyle name="20 % – Poudarek5 18" xfId="101" xr:uid="{00000000-0005-0000-0000-000054000000}"/>
    <cellStyle name="20 % – Poudarek5 19" xfId="102" xr:uid="{00000000-0005-0000-0000-000055000000}"/>
    <cellStyle name="20 % – Poudarek5 2" xfId="103" xr:uid="{00000000-0005-0000-0000-000056000000}"/>
    <cellStyle name="20 % – Poudarek5 20" xfId="104" xr:uid="{00000000-0005-0000-0000-000057000000}"/>
    <cellStyle name="20 % – Poudarek5 3" xfId="105" xr:uid="{00000000-0005-0000-0000-000058000000}"/>
    <cellStyle name="20 % – Poudarek5 4" xfId="106" xr:uid="{00000000-0005-0000-0000-000059000000}"/>
    <cellStyle name="20 % – Poudarek5 5" xfId="107" xr:uid="{00000000-0005-0000-0000-00005A000000}"/>
    <cellStyle name="20 % – Poudarek5 6" xfId="108" xr:uid="{00000000-0005-0000-0000-00005B000000}"/>
    <cellStyle name="20 % – Poudarek5 7" xfId="109" xr:uid="{00000000-0005-0000-0000-00005C000000}"/>
    <cellStyle name="20 % – Poudarek5 8" xfId="110" xr:uid="{00000000-0005-0000-0000-00005D000000}"/>
    <cellStyle name="20 % – Poudarek5 9" xfId="111" xr:uid="{00000000-0005-0000-0000-00005E000000}"/>
    <cellStyle name="20 % – Poudarek6 10" xfId="112" xr:uid="{00000000-0005-0000-0000-00005F000000}"/>
    <cellStyle name="20 % – Poudarek6 11" xfId="113" xr:uid="{00000000-0005-0000-0000-000060000000}"/>
    <cellStyle name="20 % – Poudarek6 12" xfId="114" xr:uid="{00000000-0005-0000-0000-000061000000}"/>
    <cellStyle name="20 % – Poudarek6 13" xfId="115" xr:uid="{00000000-0005-0000-0000-000062000000}"/>
    <cellStyle name="20 % – Poudarek6 14" xfId="116" xr:uid="{00000000-0005-0000-0000-000063000000}"/>
    <cellStyle name="20 % – Poudarek6 15" xfId="117" xr:uid="{00000000-0005-0000-0000-000064000000}"/>
    <cellStyle name="20 % – Poudarek6 16" xfId="118" xr:uid="{00000000-0005-0000-0000-000065000000}"/>
    <cellStyle name="20 % – Poudarek6 17" xfId="119" xr:uid="{00000000-0005-0000-0000-000066000000}"/>
    <cellStyle name="20 % – Poudarek6 18" xfId="120" xr:uid="{00000000-0005-0000-0000-000067000000}"/>
    <cellStyle name="20 % – Poudarek6 19" xfId="121" xr:uid="{00000000-0005-0000-0000-000068000000}"/>
    <cellStyle name="20 % – Poudarek6 2" xfId="122" xr:uid="{00000000-0005-0000-0000-000069000000}"/>
    <cellStyle name="20 % – Poudarek6 20" xfId="123" xr:uid="{00000000-0005-0000-0000-00006A000000}"/>
    <cellStyle name="20 % – Poudarek6 3" xfId="124" xr:uid="{00000000-0005-0000-0000-00006B000000}"/>
    <cellStyle name="20 % – Poudarek6 4" xfId="125" xr:uid="{00000000-0005-0000-0000-00006C000000}"/>
    <cellStyle name="20 % – Poudarek6 5" xfId="126" xr:uid="{00000000-0005-0000-0000-00006D000000}"/>
    <cellStyle name="20 % – Poudarek6 6" xfId="127" xr:uid="{00000000-0005-0000-0000-00006E000000}"/>
    <cellStyle name="20 % – Poudarek6 7" xfId="128" xr:uid="{00000000-0005-0000-0000-00006F000000}"/>
    <cellStyle name="20 % – Poudarek6 8" xfId="129" xr:uid="{00000000-0005-0000-0000-000070000000}"/>
    <cellStyle name="20 % – Poudarek6 9" xfId="130" xr:uid="{00000000-0005-0000-0000-000071000000}"/>
    <cellStyle name="40 % – Poudarek1 10" xfId="131" xr:uid="{00000000-0005-0000-0000-000072000000}"/>
    <cellStyle name="40 % – Poudarek1 11" xfId="132" xr:uid="{00000000-0005-0000-0000-000073000000}"/>
    <cellStyle name="40 % – Poudarek1 12" xfId="133" xr:uid="{00000000-0005-0000-0000-000074000000}"/>
    <cellStyle name="40 % – Poudarek1 13" xfId="134" xr:uid="{00000000-0005-0000-0000-000075000000}"/>
    <cellStyle name="40 % – Poudarek1 14" xfId="135" xr:uid="{00000000-0005-0000-0000-000076000000}"/>
    <cellStyle name="40 % – Poudarek1 15" xfId="136" xr:uid="{00000000-0005-0000-0000-000077000000}"/>
    <cellStyle name="40 % – Poudarek1 16" xfId="137" xr:uid="{00000000-0005-0000-0000-000078000000}"/>
    <cellStyle name="40 % – Poudarek1 17" xfId="138" xr:uid="{00000000-0005-0000-0000-000079000000}"/>
    <cellStyle name="40 % – Poudarek1 18" xfId="139" xr:uid="{00000000-0005-0000-0000-00007A000000}"/>
    <cellStyle name="40 % – Poudarek1 19" xfId="140" xr:uid="{00000000-0005-0000-0000-00007B000000}"/>
    <cellStyle name="40 % – Poudarek1 2" xfId="141" xr:uid="{00000000-0005-0000-0000-00007C000000}"/>
    <cellStyle name="40 % – Poudarek1 20" xfId="142" xr:uid="{00000000-0005-0000-0000-00007D000000}"/>
    <cellStyle name="40 % – Poudarek1 3" xfId="143" xr:uid="{00000000-0005-0000-0000-00007E000000}"/>
    <cellStyle name="40 % – Poudarek1 4" xfId="144" xr:uid="{00000000-0005-0000-0000-00007F000000}"/>
    <cellStyle name="40 % – Poudarek1 5" xfId="145" xr:uid="{00000000-0005-0000-0000-000080000000}"/>
    <cellStyle name="40 % – Poudarek1 6" xfId="146" xr:uid="{00000000-0005-0000-0000-000081000000}"/>
    <cellStyle name="40 % – Poudarek1 7" xfId="147" xr:uid="{00000000-0005-0000-0000-000082000000}"/>
    <cellStyle name="40 % – Poudarek1 8" xfId="148" xr:uid="{00000000-0005-0000-0000-000083000000}"/>
    <cellStyle name="40 % – Poudarek1 9" xfId="149" xr:uid="{00000000-0005-0000-0000-000084000000}"/>
    <cellStyle name="40 % – Poudarek2 10" xfId="150" xr:uid="{00000000-0005-0000-0000-000085000000}"/>
    <cellStyle name="40 % – Poudarek2 11" xfId="151" xr:uid="{00000000-0005-0000-0000-000086000000}"/>
    <cellStyle name="40 % – Poudarek2 12" xfId="152" xr:uid="{00000000-0005-0000-0000-000087000000}"/>
    <cellStyle name="40 % – Poudarek2 13" xfId="153" xr:uid="{00000000-0005-0000-0000-000088000000}"/>
    <cellStyle name="40 % – Poudarek2 14" xfId="154" xr:uid="{00000000-0005-0000-0000-000089000000}"/>
    <cellStyle name="40 % – Poudarek2 15" xfId="155" xr:uid="{00000000-0005-0000-0000-00008A000000}"/>
    <cellStyle name="40 % – Poudarek2 16" xfId="156" xr:uid="{00000000-0005-0000-0000-00008B000000}"/>
    <cellStyle name="40 % – Poudarek2 17" xfId="157" xr:uid="{00000000-0005-0000-0000-00008C000000}"/>
    <cellStyle name="40 % – Poudarek2 18" xfId="158" xr:uid="{00000000-0005-0000-0000-00008D000000}"/>
    <cellStyle name="40 % – Poudarek2 19" xfId="159" xr:uid="{00000000-0005-0000-0000-00008E000000}"/>
    <cellStyle name="40 % – Poudarek2 2" xfId="160" xr:uid="{00000000-0005-0000-0000-00008F000000}"/>
    <cellStyle name="40 % – Poudarek2 20" xfId="161" xr:uid="{00000000-0005-0000-0000-000090000000}"/>
    <cellStyle name="40 % – Poudarek2 3" xfId="162" xr:uid="{00000000-0005-0000-0000-000091000000}"/>
    <cellStyle name="40 % – Poudarek2 4" xfId="163" xr:uid="{00000000-0005-0000-0000-000092000000}"/>
    <cellStyle name="40 % – Poudarek2 5" xfId="164" xr:uid="{00000000-0005-0000-0000-000093000000}"/>
    <cellStyle name="40 % – Poudarek2 6" xfId="165" xr:uid="{00000000-0005-0000-0000-000094000000}"/>
    <cellStyle name="40 % – Poudarek2 7" xfId="166" xr:uid="{00000000-0005-0000-0000-000095000000}"/>
    <cellStyle name="40 % – Poudarek2 8" xfId="167" xr:uid="{00000000-0005-0000-0000-000096000000}"/>
    <cellStyle name="40 % – Poudarek2 9" xfId="168" xr:uid="{00000000-0005-0000-0000-000097000000}"/>
    <cellStyle name="40 % – Poudarek3 10" xfId="169" xr:uid="{00000000-0005-0000-0000-000098000000}"/>
    <cellStyle name="40 % – Poudarek3 11" xfId="170" xr:uid="{00000000-0005-0000-0000-000099000000}"/>
    <cellStyle name="40 % – Poudarek3 12" xfId="171" xr:uid="{00000000-0005-0000-0000-00009A000000}"/>
    <cellStyle name="40 % – Poudarek3 13" xfId="172" xr:uid="{00000000-0005-0000-0000-00009B000000}"/>
    <cellStyle name="40 % – Poudarek3 14" xfId="173" xr:uid="{00000000-0005-0000-0000-00009C000000}"/>
    <cellStyle name="40 % – Poudarek3 15" xfId="174" xr:uid="{00000000-0005-0000-0000-00009D000000}"/>
    <cellStyle name="40 % – Poudarek3 16" xfId="175" xr:uid="{00000000-0005-0000-0000-00009E000000}"/>
    <cellStyle name="40 % – Poudarek3 17" xfId="176" xr:uid="{00000000-0005-0000-0000-00009F000000}"/>
    <cellStyle name="40 % – Poudarek3 18" xfId="177" xr:uid="{00000000-0005-0000-0000-0000A0000000}"/>
    <cellStyle name="40 % – Poudarek3 19" xfId="178" xr:uid="{00000000-0005-0000-0000-0000A1000000}"/>
    <cellStyle name="40 % – Poudarek3 2" xfId="179" xr:uid="{00000000-0005-0000-0000-0000A2000000}"/>
    <cellStyle name="40 % – Poudarek3 20" xfId="180" xr:uid="{00000000-0005-0000-0000-0000A3000000}"/>
    <cellStyle name="40 % – Poudarek3 3" xfId="181" xr:uid="{00000000-0005-0000-0000-0000A4000000}"/>
    <cellStyle name="40 % – Poudarek3 4" xfId="182" xr:uid="{00000000-0005-0000-0000-0000A5000000}"/>
    <cellStyle name="40 % – Poudarek3 5" xfId="183" xr:uid="{00000000-0005-0000-0000-0000A6000000}"/>
    <cellStyle name="40 % – Poudarek3 6" xfId="184" xr:uid="{00000000-0005-0000-0000-0000A7000000}"/>
    <cellStyle name="40 % – Poudarek3 7" xfId="185" xr:uid="{00000000-0005-0000-0000-0000A8000000}"/>
    <cellStyle name="40 % – Poudarek3 8" xfId="186" xr:uid="{00000000-0005-0000-0000-0000A9000000}"/>
    <cellStyle name="40 % – Poudarek3 9" xfId="187" xr:uid="{00000000-0005-0000-0000-0000AA000000}"/>
    <cellStyle name="40 % – Poudarek4 10" xfId="188" xr:uid="{00000000-0005-0000-0000-0000AB000000}"/>
    <cellStyle name="40 % – Poudarek4 11" xfId="189" xr:uid="{00000000-0005-0000-0000-0000AC000000}"/>
    <cellStyle name="40 % – Poudarek4 12" xfId="190" xr:uid="{00000000-0005-0000-0000-0000AD000000}"/>
    <cellStyle name="40 % – Poudarek4 13" xfId="191" xr:uid="{00000000-0005-0000-0000-0000AE000000}"/>
    <cellStyle name="40 % – Poudarek4 14" xfId="192" xr:uid="{00000000-0005-0000-0000-0000AF000000}"/>
    <cellStyle name="40 % – Poudarek4 15" xfId="193" xr:uid="{00000000-0005-0000-0000-0000B0000000}"/>
    <cellStyle name="40 % – Poudarek4 16" xfId="194" xr:uid="{00000000-0005-0000-0000-0000B1000000}"/>
    <cellStyle name="40 % – Poudarek4 17" xfId="195" xr:uid="{00000000-0005-0000-0000-0000B2000000}"/>
    <cellStyle name="40 % – Poudarek4 18" xfId="196" xr:uid="{00000000-0005-0000-0000-0000B3000000}"/>
    <cellStyle name="40 % – Poudarek4 19" xfId="197" xr:uid="{00000000-0005-0000-0000-0000B4000000}"/>
    <cellStyle name="40 % – Poudarek4 2" xfId="198" xr:uid="{00000000-0005-0000-0000-0000B5000000}"/>
    <cellStyle name="40 % – Poudarek4 20" xfId="199" xr:uid="{00000000-0005-0000-0000-0000B6000000}"/>
    <cellStyle name="40 % – Poudarek4 3" xfId="200" xr:uid="{00000000-0005-0000-0000-0000B7000000}"/>
    <cellStyle name="40 % – Poudarek4 4" xfId="201" xr:uid="{00000000-0005-0000-0000-0000B8000000}"/>
    <cellStyle name="40 % – Poudarek4 5" xfId="202" xr:uid="{00000000-0005-0000-0000-0000B9000000}"/>
    <cellStyle name="40 % – Poudarek4 6" xfId="203" xr:uid="{00000000-0005-0000-0000-0000BA000000}"/>
    <cellStyle name="40 % – Poudarek4 7" xfId="204" xr:uid="{00000000-0005-0000-0000-0000BB000000}"/>
    <cellStyle name="40 % – Poudarek4 8" xfId="205" xr:uid="{00000000-0005-0000-0000-0000BC000000}"/>
    <cellStyle name="40 % – Poudarek4 9" xfId="206" xr:uid="{00000000-0005-0000-0000-0000BD000000}"/>
    <cellStyle name="40 % – Poudarek5 10" xfId="207" xr:uid="{00000000-0005-0000-0000-0000BE000000}"/>
    <cellStyle name="40 % – Poudarek5 11" xfId="208" xr:uid="{00000000-0005-0000-0000-0000BF000000}"/>
    <cellStyle name="40 % – Poudarek5 12" xfId="209" xr:uid="{00000000-0005-0000-0000-0000C0000000}"/>
    <cellStyle name="40 % – Poudarek5 13" xfId="210" xr:uid="{00000000-0005-0000-0000-0000C1000000}"/>
    <cellStyle name="40 % – Poudarek5 14" xfId="211" xr:uid="{00000000-0005-0000-0000-0000C2000000}"/>
    <cellStyle name="40 % – Poudarek5 15" xfId="212" xr:uid="{00000000-0005-0000-0000-0000C3000000}"/>
    <cellStyle name="40 % – Poudarek5 16" xfId="213" xr:uid="{00000000-0005-0000-0000-0000C4000000}"/>
    <cellStyle name="40 % – Poudarek5 17" xfId="214" xr:uid="{00000000-0005-0000-0000-0000C5000000}"/>
    <cellStyle name="40 % – Poudarek5 18" xfId="215" xr:uid="{00000000-0005-0000-0000-0000C6000000}"/>
    <cellStyle name="40 % – Poudarek5 19" xfId="216" xr:uid="{00000000-0005-0000-0000-0000C7000000}"/>
    <cellStyle name="40 % – Poudarek5 2" xfId="217" xr:uid="{00000000-0005-0000-0000-0000C8000000}"/>
    <cellStyle name="40 % – Poudarek5 20" xfId="218" xr:uid="{00000000-0005-0000-0000-0000C9000000}"/>
    <cellStyle name="40 % – Poudarek5 3" xfId="219" xr:uid="{00000000-0005-0000-0000-0000CA000000}"/>
    <cellStyle name="40 % – Poudarek5 4" xfId="220" xr:uid="{00000000-0005-0000-0000-0000CB000000}"/>
    <cellStyle name="40 % – Poudarek5 5" xfId="221" xr:uid="{00000000-0005-0000-0000-0000CC000000}"/>
    <cellStyle name="40 % – Poudarek5 6" xfId="222" xr:uid="{00000000-0005-0000-0000-0000CD000000}"/>
    <cellStyle name="40 % – Poudarek5 7" xfId="223" xr:uid="{00000000-0005-0000-0000-0000CE000000}"/>
    <cellStyle name="40 % – Poudarek5 8" xfId="224" xr:uid="{00000000-0005-0000-0000-0000CF000000}"/>
    <cellStyle name="40 % – Poudarek5 9" xfId="225" xr:uid="{00000000-0005-0000-0000-0000D0000000}"/>
    <cellStyle name="40 % – Poudarek6 10" xfId="226" xr:uid="{00000000-0005-0000-0000-0000D1000000}"/>
    <cellStyle name="40 % – Poudarek6 11" xfId="227" xr:uid="{00000000-0005-0000-0000-0000D2000000}"/>
    <cellStyle name="40 % – Poudarek6 12" xfId="228" xr:uid="{00000000-0005-0000-0000-0000D3000000}"/>
    <cellStyle name="40 % – Poudarek6 13" xfId="229" xr:uid="{00000000-0005-0000-0000-0000D4000000}"/>
    <cellStyle name="40 % – Poudarek6 14" xfId="230" xr:uid="{00000000-0005-0000-0000-0000D5000000}"/>
    <cellStyle name="40 % – Poudarek6 15" xfId="231" xr:uid="{00000000-0005-0000-0000-0000D6000000}"/>
    <cellStyle name="40 % – Poudarek6 16" xfId="232" xr:uid="{00000000-0005-0000-0000-0000D7000000}"/>
    <cellStyle name="40 % – Poudarek6 17" xfId="233" xr:uid="{00000000-0005-0000-0000-0000D8000000}"/>
    <cellStyle name="40 % – Poudarek6 18" xfId="234" xr:uid="{00000000-0005-0000-0000-0000D9000000}"/>
    <cellStyle name="40 % – Poudarek6 19" xfId="235" xr:uid="{00000000-0005-0000-0000-0000DA000000}"/>
    <cellStyle name="40 % – Poudarek6 2" xfId="236" xr:uid="{00000000-0005-0000-0000-0000DB000000}"/>
    <cellStyle name="40 % – Poudarek6 20" xfId="237" xr:uid="{00000000-0005-0000-0000-0000DC000000}"/>
    <cellStyle name="40 % – Poudarek6 3" xfId="238" xr:uid="{00000000-0005-0000-0000-0000DD000000}"/>
    <cellStyle name="40 % – Poudarek6 4" xfId="239" xr:uid="{00000000-0005-0000-0000-0000DE000000}"/>
    <cellStyle name="40 % – Poudarek6 5" xfId="240" xr:uid="{00000000-0005-0000-0000-0000DF000000}"/>
    <cellStyle name="40 % – Poudarek6 6" xfId="241" xr:uid="{00000000-0005-0000-0000-0000E0000000}"/>
    <cellStyle name="40 % – Poudarek6 7" xfId="242" xr:uid="{00000000-0005-0000-0000-0000E1000000}"/>
    <cellStyle name="40 % – Poudarek6 8" xfId="243" xr:uid="{00000000-0005-0000-0000-0000E2000000}"/>
    <cellStyle name="40 % – Poudarek6 9" xfId="244" xr:uid="{00000000-0005-0000-0000-0000E3000000}"/>
    <cellStyle name="60 % – Poudarek1 10" xfId="245" xr:uid="{00000000-0005-0000-0000-0000E4000000}"/>
    <cellStyle name="60 % – Poudarek1 11" xfId="246" xr:uid="{00000000-0005-0000-0000-0000E5000000}"/>
    <cellStyle name="60 % – Poudarek1 12" xfId="247" xr:uid="{00000000-0005-0000-0000-0000E6000000}"/>
    <cellStyle name="60 % – Poudarek1 13" xfId="248" xr:uid="{00000000-0005-0000-0000-0000E7000000}"/>
    <cellStyle name="60 % – Poudarek1 14" xfId="249" xr:uid="{00000000-0005-0000-0000-0000E8000000}"/>
    <cellStyle name="60 % – Poudarek1 15" xfId="250" xr:uid="{00000000-0005-0000-0000-0000E9000000}"/>
    <cellStyle name="60 % – Poudarek1 16" xfId="251" xr:uid="{00000000-0005-0000-0000-0000EA000000}"/>
    <cellStyle name="60 % – Poudarek1 17" xfId="252" xr:uid="{00000000-0005-0000-0000-0000EB000000}"/>
    <cellStyle name="60 % – Poudarek1 18" xfId="253" xr:uid="{00000000-0005-0000-0000-0000EC000000}"/>
    <cellStyle name="60 % – Poudarek1 19" xfId="254" xr:uid="{00000000-0005-0000-0000-0000ED000000}"/>
    <cellStyle name="60 % – Poudarek1 2" xfId="255" xr:uid="{00000000-0005-0000-0000-0000EE000000}"/>
    <cellStyle name="60 % – Poudarek1 20" xfId="256" xr:uid="{00000000-0005-0000-0000-0000EF000000}"/>
    <cellStyle name="60 % – Poudarek1 3" xfId="257" xr:uid="{00000000-0005-0000-0000-0000F0000000}"/>
    <cellStyle name="60 % – Poudarek1 4" xfId="258" xr:uid="{00000000-0005-0000-0000-0000F1000000}"/>
    <cellStyle name="60 % – Poudarek1 5" xfId="259" xr:uid="{00000000-0005-0000-0000-0000F2000000}"/>
    <cellStyle name="60 % – Poudarek1 6" xfId="260" xr:uid="{00000000-0005-0000-0000-0000F3000000}"/>
    <cellStyle name="60 % – Poudarek1 7" xfId="261" xr:uid="{00000000-0005-0000-0000-0000F4000000}"/>
    <cellStyle name="60 % – Poudarek1 8" xfId="262" xr:uid="{00000000-0005-0000-0000-0000F5000000}"/>
    <cellStyle name="60 % – Poudarek1 9" xfId="263" xr:uid="{00000000-0005-0000-0000-0000F6000000}"/>
    <cellStyle name="60 % – Poudarek2 10" xfId="264" xr:uid="{00000000-0005-0000-0000-0000F7000000}"/>
    <cellStyle name="60 % – Poudarek2 11" xfId="265" xr:uid="{00000000-0005-0000-0000-0000F8000000}"/>
    <cellStyle name="60 % – Poudarek2 12" xfId="266" xr:uid="{00000000-0005-0000-0000-0000F9000000}"/>
    <cellStyle name="60 % – Poudarek2 13" xfId="267" xr:uid="{00000000-0005-0000-0000-0000FA000000}"/>
    <cellStyle name="60 % – Poudarek2 14" xfId="268" xr:uid="{00000000-0005-0000-0000-0000FB000000}"/>
    <cellStyle name="60 % – Poudarek2 15" xfId="269" xr:uid="{00000000-0005-0000-0000-0000FC000000}"/>
    <cellStyle name="60 % – Poudarek2 16" xfId="270" xr:uid="{00000000-0005-0000-0000-0000FD000000}"/>
    <cellStyle name="60 % – Poudarek2 17" xfId="271" xr:uid="{00000000-0005-0000-0000-0000FE000000}"/>
    <cellStyle name="60 % – Poudarek2 18" xfId="272" xr:uid="{00000000-0005-0000-0000-0000FF000000}"/>
    <cellStyle name="60 % – Poudarek2 19" xfId="273" xr:uid="{00000000-0005-0000-0000-000000010000}"/>
    <cellStyle name="60 % – Poudarek2 2" xfId="274" xr:uid="{00000000-0005-0000-0000-000001010000}"/>
    <cellStyle name="60 % – Poudarek2 20" xfId="275" xr:uid="{00000000-0005-0000-0000-000002010000}"/>
    <cellStyle name="60 % – Poudarek2 3" xfId="276" xr:uid="{00000000-0005-0000-0000-000003010000}"/>
    <cellStyle name="60 % – Poudarek2 4" xfId="277" xr:uid="{00000000-0005-0000-0000-000004010000}"/>
    <cellStyle name="60 % – Poudarek2 5" xfId="278" xr:uid="{00000000-0005-0000-0000-000005010000}"/>
    <cellStyle name="60 % – Poudarek2 6" xfId="279" xr:uid="{00000000-0005-0000-0000-000006010000}"/>
    <cellStyle name="60 % – Poudarek2 7" xfId="280" xr:uid="{00000000-0005-0000-0000-000007010000}"/>
    <cellStyle name="60 % – Poudarek2 8" xfId="281" xr:uid="{00000000-0005-0000-0000-000008010000}"/>
    <cellStyle name="60 % – Poudarek2 9" xfId="282" xr:uid="{00000000-0005-0000-0000-000009010000}"/>
    <cellStyle name="60 % – Poudarek3 10" xfId="283" xr:uid="{00000000-0005-0000-0000-00000A010000}"/>
    <cellStyle name="60 % – Poudarek3 11" xfId="284" xr:uid="{00000000-0005-0000-0000-00000B010000}"/>
    <cellStyle name="60 % – Poudarek3 12" xfId="285" xr:uid="{00000000-0005-0000-0000-00000C010000}"/>
    <cellStyle name="60 % – Poudarek3 13" xfId="286" xr:uid="{00000000-0005-0000-0000-00000D010000}"/>
    <cellStyle name="60 % – Poudarek3 14" xfId="287" xr:uid="{00000000-0005-0000-0000-00000E010000}"/>
    <cellStyle name="60 % – Poudarek3 15" xfId="288" xr:uid="{00000000-0005-0000-0000-00000F010000}"/>
    <cellStyle name="60 % – Poudarek3 16" xfId="289" xr:uid="{00000000-0005-0000-0000-000010010000}"/>
    <cellStyle name="60 % – Poudarek3 17" xfId="290" xr:uid="{00000000-0005-0000-0000-000011010000}"/>
    <cellStyle name="60 % – Poudarek3 18" xfId="291" xr:uid="{00000000-0005-0000-0000-000012010000}"/>
    <cellStyle name="60 % – Poudarek3 19" xfId="292" xr:uid="{00000000-0005-0000-0000-000013010000}"/>
    <cellStyle name="60 % – Poudarek3 2" xfId="293" xr:uid="{00000000-0005-0000-0000-000014010000}"/>
    <cellStyle name="60 % – Poudarek3 20" xfId="294" xr:uid="{00000000-0005-0000-0000-000015010000}"/>
    <cellStyle name="60 % – Poudarek3 3" xfId="295" xr:uid="{00000000-0005-0000-0000-000016010000}"/>
    <cellStyle name="60 % – Poudarek3 4" xfId="296" xr:uid="{00000000-0005-0000-0000-000017010000}"/>
    <cellStyle name="60 % – Poudarek3 5" xfId="297" xr:uid="{00000000-0005-0000-0000-000018010000}"/>
    <cellStyle name="60 % – Poudarek3 6" xfId="298" xr:uid="{00000000-0005-0000-0000-000019010000}"/>
    <cellStyle name="60 % – Poudarek3 7" xfId="299" xr:uid="{00000000-0005-0000-0000-00001A010000}"/>
    <cellStyle name="60 % – Poudarek3 8" xfId="300" xr:uid="{00000000-0005-0000-0000-00001B010000}"/>
    <cellStyle name="60 % – Poudarek3 9" xfId="301" xr:uid="{00000000-0005-0000-0000-00001C010000}"/>
    <cellStyle name="60 % – Poudarek4 10" xfId="302" xr:uid="{00000000-0005-0000-0000-00001D010000}"/>
    <cellStyle name="60 % – Poudarek4 11" xfId="303" xr:uid="{00000000-0005-0000-0000-00001E010000}"/>
    <cellStyle name="60 % – Poudarek4 12" xfId="304" xr:uid="{00000000-0005-0000-0000-00001F010000}"/>
    <cellStyle name="60 % – Poudarek4 13" xfId="305" xr:uid="{00000000-0005-0000-0000-000020010000}"/>
    <cellStyle name="60 % – Poudarek4 14" xfId="306" xr:uid="{00000000-0005-0000-0000-000021010000}"/>
    <cellStyle name="60 % – Poudarek4 15" xfId="307" xr:uid="{00000000-0005-0000-0000-000022010000}"/>
    <cellStyle name="60 % – Poudarek4 16" xfId="308" xr:uid="{00000000-0005-0000-0000-000023010000}"/>
    <cellStyle name="60 % – Poudarek4 17" xfId="309" xr:uid="{00000000-0005-0000-0000-000024010000}"/>
    <cellStyle name="60 % – Poudarek4 18" xfId="310" xr:uid="{00000000-0005-0000-0000-000025010000}"/>
    <cellStyle name="60 % – Poudarek4 19" xfId="311" xr:uid="{00000000-0005-0000-0000-000026010000}"/>
    <cellStyle name="60 % – Poudarek4 2" xfId="312" xr:uid="{00000000-0005-0000-0000-000027010000}"/>
    <cellStyle name="60 % – Poudarek4 20" xfId="313" xr:uid="{00000000-0005-0000-0000-000028010000}"/>
    <cellStyle name="60 % – Poudarek4 3" xfId="314" xr:uid="{00000000-0005-0000-0000-000029010000}"/>
    <cellStyle name="60 % – Poudarek4 4" xfId="315" xr:uid="{00000000-0005-0000-0000-00002A010000}"/>
    <cellStyle name="60 % – Poudarek4 5" xfId="316" xr:uid="{00000000-0005-0000-0000-00002B010000}"/>
    <cellStyle name="60 % – Poudarek4 6" xfId="317" xr:uid="{00000000-0005-0000-0000-00002C010000}"/>
    <cellStyle name="60 % – Poudarek4 7" xfId="318" xr:uid="{00000000-0005-0000-0000-00002D010000}"/>
    <cellStyle name="60 % – Poudarek4 8" xfId="319" xr:uid="{00000000-0005-0000-0000-00002E010000}"/>
    <cellStyle name="60 % – Poudarek4 9" xfId="320" xr:uid="{00000000-0005-0000-0000-00002F010000}"/>
    <cellStyle name="60 % – Poudarek5 10" xfId="321" xr:uid="{00000000-0005-0000-0000-000030010000}"/>
    <cellStyle name="60 % – Poudarek5 11" xfId="322" xr:uid="{00000000-0005-0000-0000-000031010000}"/>
    <cellStyle name="60 % – Poudarek5 12" xfId="323" xr:uid="{00000000-0005-0000-0000-000032010000}"/>
    <cellStyle name="60 % – Poudarek5 13" xfId="324" xr:uid="{00000000-0005-0000-0000-000033010000}"/>
    <cellStyle name="60 % – Poudarek5 14" xfId="325" xr:uid="{00000000-0005-0000-0000-000034010000}"/>
    <cellStyle name="60 % – Poudarek5 15" xfId="326" xr:uid="{00000000-0005-0000-0000-000035010000}"/>
    <cellStyle name="60 % – Poudarek5 16" xfId="327" xr:uid="{00000000-0005-0000-0000-000036010000}"/>
    <cellStyle name="60 % – Poudarek5 17" xfId="328" xr:uid="{00000000-0005-0000-0000-000037010000}"/>
    <cellStyle name="60 % – Poudarek5 18" xfId="329" xr:uid="{00000000-0005-0000-0000-000038010000}"/>
    <cellStyle name="60 % – Poudarek5 19" xfId="330" xr:uid="{00000000-0005-0000-0000-000039010000}"/>
    <cellStyle name="60 % – Poudarek5 2" xfId="331" xr:uid="{00000000-0005-0000-0000-00003A010000}"/>
    <cellStyle name="60 % – Poudarek5 20" xfId="332" xr:uid="{00000000-0005-0000-0000-00003B010000}"/>
    <cellStyle name="60 % – Poudarek5 3" xfId="333" xr:uid="{00000000-0005-0000-0000-00003C010000}"/>
    <cellStyle name="60 % – Poudarek5 4" xfId="334" xr:uid="{00000000-0005-0000-0000-00003D010000}"/>
    <cellStyle name="60 % – Poudarek5 5" xfId="335" xr:uid="{00000000-0005-0000-0000-00003E010000}"/>
    <cellStyle name="60 % – Poudarek5 6" xfId="336" xr:uid="{00000000-0005-0000-0000-00003F010000}"/>
    <cellStyle name="60 % – Poudarek5 7" xfId="337" xr:uid="{00000000-0005-0000-0000-000040010000}"/>
    <cellStyle name="60 % – Poudarek5 8" xfId="338" xr:uid="{00000000-0005-0000-0000-000041010000}"/>
    <cellStyle name="60 % – Poudarek5 9" xfId="339" xr:uid="{00000000-0005-0000-0000-000042010000}"/>
    <cellStyle name="60 % – Poudarek6 10" xfId="340" xr:uid="{00000000-0005-0000-0000-000043010000}"/>
    <cellStyle name="60 % – Poudarek6 11" xfId="341" xr:uid="{00000000-0005-0000-0000-000044010000}"/>
    <cellStyle name="60 % – Poudarek6 12" xfId="342" xr:uid="{00000000-0005-0000-0000-000045010000}"/>
    <cellStyle name="60 % – Poudarek6 13" xfId="343" xr:uid="{00000000-0005-0000-0000-000046010000}"/>
    <cellStyle name="60 % – Poudarek6 14" xfId="344" xr:uid="{00000000-0005-0000-0000-000047010000}"/>
    <cellStyle name="60 % – Poudarek6 15" xfId="345" xr:uid="{00000000-0005-0000-0000-000048010000}"/>
    <cellStyle name="60 % – Poudarek6 16" xfId="346" xr:uid="{00000000-0005-0000-0000-000049010000}"/>
    <cellStyle name="60 % – Poudarek6 17" xfId="347" xr:uid="{00000000-0005-0000-0000-00004A010000}"/>
    <cellStyle name="60 % – Poudarek6 18" xfId="348" xr:uid="{00000000-0005-0000-0000-00004B010000}"/>
    <cellStyle name="60 % – Poudarek6 19" xfId="349" xr:uid="{00000000-0005-0000-0000-00004C010000}"/>
    <cellStyle name="60 % – Poudarek6 2" xfId="350" xr:uid="{00000000-0005-0000-0000-00004D010000}"/>
    <cellStyle name="60 % – Poudarek6 20" xfId="351" xr:uid="{00000000-0005-0000-0000-00004E010000}"/>
    <cellStyle name="60 % – Poudarek6 3" xfId="352" xr:uid="{00000000-0005-0000-0000-00004F010000}"/>
    <cellStyle name="60 % – Poudarek6 4" xfId="353" xr:uid="{00000000-0005-0000-0000-000050010000}"/>
    <cellStyle name="60 % – Poudarek6 5" xfId="354" xr:uid="{00000000-0005-0000-0000-000051010000}"/>
    <cellStyle name="60 % – Poudarek6 6" xfId="355" xr:uid="{00000000-0005-0000-0000-000052010000}"/>
    <cellStyle name="60 % – Poudarek6 7" xfId="356" xr:uid="{00000000-0005-0000-0000-000053010000}"/>
    <cellStyle name="60 % – Poudarek6 8" xfId="357" xr:uid="{00000000-0005-0000-0000-000054010000}"/>
    <cellStyle name="60 % – Poudarek6 9" xfId="358" xr:uid="{00000000-0005-0000-0000-000055010000}"/>
    <cellStyle name="Accent1 2" xfId="359" xr:uid="{00000000-0005-0000-0000-000056010000}"/>
    <cellStyle name="Accent2 2" xfId="360" xr:uid="{00000000-0005-0000-0000-000057010000}"/>
    <cellStyle name="Accent3 2" xfId="361" xr:uid="{00000000-0005-0000-0000-000058010000}"/>
    <cellStyle name="Accent4 2" xfId="362" xr:uid="{00000000-0005-0000-0000-000059010000}"/>
    <cellStyle name="Accent5 2" xfId="363" xr:uid="{00000000-0005-0000-0000-00005A010000}"/>
    <cellStyle name="Accent6 2" xfId="364" xr:uid="{00000000-0005-0000-0000-00005B010000}"/>
    <cellStyle name="B.IV" xfId="365" xr:uid="{00000000-0005-0000-0000-00005C010000}"/>
    <cellStyle name="Bad 2" xfId="366" xr:uid="{00000000-0005-0000-0000-00005D010000}"/>
    <cellStyle name="Calculation 2" xfId="367" xr:uid="{00000000-0005-0000-0000-00005E010000}"/>
    <cellStyle name="Check Cell 2" xfId="368" xr:uid="{00000000-0005-0000-0000-00005F010000}"/>
    <cellStyle name="Comma" xfId="5" xr:uid="{00000000-0005-0000-0000-000060010000}"/>
    <cellStyle name="Comma_Popis del2" xfId="14" xr:uid="{00000000-0005-0000-0000-000061010000}"/>
    <cellStyle name="Dobro 10" xfId="369" xr:uid="{00000000-0005-0000-0000-000062010000}"/>
    <cellStyle name="Dobro 11" xfId="370" xr:uid="{00000000-0005-0000-0000-000063010000}"/>
    <cellStyle name="Dobro 12" xfId="371" xr:uid="{00000000-0005-0000-0000-000064010000}"/>
    <cellStyle name="Dobro 13" xfId="372" xr:uid="{00000000-0005-0000-0000-000065010000}"/>
    <cellStyle name="Dobro 14" xfId="373" xr:uid="{00000000-0005-0000-0000-000066010000}"/>
    <cellStyle name="Dobro 15" xfId="374" xr:uid="{00000000-0005-0000-0000-000067010000}"/>
    <cellStyle name="Dobro 16" xfId="375" xr:uid="{00000000-0005-0000-0000-000068010000}"/>
    <cellStyle name="Dobro 17" xfId="376" xr:uid="{00000000-0005-0000-0000-000069010000}"/>
    <cellStyle name="Dobro 18" xfId="377" xr:uid="{00000000-0005-0000-0000-00006A010000}"/>
    <cellStyle name="Dobro 19" xfId="378" xr:uid="{00000000-0005-0000-0000-00006B010000}"/>
    <cellStyle name="Dobro 2" xfId="379" xr:uid="{00000000-0005-0000-0000-00006C010000}"/>
    <cellStyle name="Dobro 20" xfId="380" xr:uid="{00000000-0005-0000-0000-00006D010000}"/>
    <cellStyle name="Dobro 3" xfId="381" xr:uid="{00000000-0005-0000-0000-00006E010000}"/>
    <cellStyle name="Dobro 4" xfId="382" xr:uid="{00000000-0005-0000-0000-00006F010000}"/>
    <cellStyle name="Dobro 5" xfId="383" xr:uid="{00000000-0005-0000-0000-000070010000}"/>
    <cellStyle name="Dobro 6" xfId="384" xr:uid="{00000000-0005-0000-0000-000071010000}"/>
    <cellStyle name="Dobro 7" xfId="385" xr:uid="{00000000-0005-0000-0000-000072010000}"/>
    <cellStyle name="Dobro 8" xfId="386" xr:uid="{00000000-0005-0000-0000-000073010000}"/>
    <cellStyle name="Dobro 9" xfId="387" xr:uid="{00000000-0005-0000-0000-000074010000}"/>
    <cellStyle name="Excel Built-in Normal" xfId="848" xr:uid="{00000000-0005-0000-0000-000075010000}"/>
    <cellStyle name="Excel Built-in Normal 3" xfId="851" xr:uid="{00000000-0005-0000-0000-000076010000}"/>
    <cellStyle name="Explanatory Text 2" xfId="388" xr:uid="{00000000-0005-0000-0000-000077010000}"/>
    <cellStyle name="Heading 1 2" xfId="389" xr:uid="{00000000-0005-0000-0000-000078010000}"/>
    <cellStyle name="Heading 2 2" xfId="390" xr:uid="{00000000-0005-0000-0000-000079010000}"/>
    <cellStyle name="Heading 3 2" xfId="391" xr:uid="{00000000-0005-0000-0000-00007A010000}"/>
    <cellStyle name="Heading 4 2" xfId="392" xr:uid="{00000000-0005-0000-0000-00007B010000}"/>
    <cellStyle name="Input 2" xfId="393" xr:uid="{00000000-0005-0000-0000-00007C010000}"/>
    <cellStyle name="Izhod 10" xfId="394" xr:uid="{00000000-0005-0000-0000-00007D010000}"/>
    <cellStyle name="Izhod 11" xfId="395" xr:uid="{00000000-0005-0000-0000-00007E010000}"/>
    <cellStyle name="Izhod 12" xfId="396" xr:uid="{00000000-0005-0000-0000-00007F010000}"/>
    <cellStyle name="Izhod 13" xfId="397" xr:uid="{00000000-0005-0000-0000-000080010000}"/>
    <cellStyle name="Izhod 14" xfId="398" xr:uid="{00000000-0005-0000-0000-000081010000}"/>
    <cellStyle name="Izhod 15" xfId="399" xr:uid="{00000000-0005-0000-0000-000082010000}"/>
    <cellStyle name="Izhod 16" xfId="400" xr:uid="{00000000-0005-0000-0000-000083010000}"/>
    <cellStyle name="Izhod 17" xfId="401" xr:uid="{00000000-0005-0000-0000-000084010000}"/>
    <cellStyle name="Izhod 18" xfId="402" xr:uid="{00000000-0005-0000-0000-000085010000}"/>
    <cellStyle name="Izhod 19" xfId="403" xr:uid="{00000000-0005-0000-0000-000086010000}"/>
    <cellStyle name="Izhod 2" xfId="404" xr:uid="{00000000-0005-0000-0000-000087010000}"/>
    <cellStyle name="Izhod 20" xfId="405" xr:uid="{00000000-0005-0000-0000-000088010000}"/>
    <cellStyle name="Izhod 3" xfId="406" xr:uid="{00000000-0005-0000-0000-000089010000}"/>
    <cellStyle name="Izhod 4" xfId="407" xr:uid="{00000000-0005-0000-0000-00008A010000}"/>
    <cellStyle name="Izhod 5" xfId="408" xr:uid="{00000000-0005-0000-0000-00008B010000}"/>
    <cellStyle name="Izhod 6" xfId="409" xr:uid="{00000000-0005-0000-0000-00008C010000}"/>
    <cellStyle name="Izhod 7" xfId="410" xr:uid="{00000000-0005-0000-0000-00008D010000}"/>
    <cellStyle name="Izhod 8" xfId="411" xr:uid="{00000000-0005-0000-0000-00008E010000}"/>
    <cellStyle name="Izhod 9" xfId="412" xr:uid="{00000000-0005-0000-0000-00008F010000}"/>
    <cellStyle name="Komma 2" xfId="413" xr:uid="{00000000-0005-0000-0000-000090010000}"/>
    <cellStyle name="Komma 3" xfId="414" xr:uid="{00000000-0005-0000-0000-000091010000}"/>
    <cellStyle name="Linked Cell 2" xfId="415" xr:uid="{00000000-0005-0000-0000-000092010000}"/>
    <cellStyle name="Naslov 1 10" xfId="416" xr:uid="{00000000-0005-0000-0000-000093010000}"/>
    <cellStyle name="Naslov 1 11" xfId="417" xr:uid="{00000000-0005-0000-0000-000094010000}"/>
    <cellStyle name="Naslov 1 12" xfId="418" xr:uid="{00000000-0005-0000-0000-000095010000}"/>
    <cellStyle name="Naslov 1 13" xfId="419" xr:uid="{00000000-0005-0000-0000-000096010000}"/>
    <cellStyle name="Naslov 1 14" xfId="420" xr:uid="{00000000-0005-0000-0000-000097010000}"/>
    <cellStyle name="Naslov 1 15" xfId="421" xr:uid="{00000000-0005-0000-0000-000098010000}"/>
    <cellStyle name="Naslov 1 16" xfId="422" xr:uid="{00000000-0005-0000-0000-000099010000}"/>
    <cellStyle name="Naslov 1 17" xfId="423" xr:uid="{00000000-0005-0000-0000-00009A010000}"/>
    <cellStyle name="Naslov 1 18" xfId="424" xr:uid="{00000000-0005-0000-0000-00009B010000}"/>
    <cellStyle name="Naslov 1 19" xfId="425" xr:uid="{00000000-0005-0000-0000-00009C010000}"/>
    <cellStyle name="Naslov 1 2" xfId="426" xr:uid="{00000000-0005-0000-0000-00009D010000}"/>
    <cellStyle name="Naslov 1 20" xfId="427" xr:uid="{00000000-0005-0000-0000-00009E010000}"/>
    <cellStyle name="Naslov 1 3" xfId="428" xr:uid="{00000000-0005-0000-0000-00009F010000}"/>
    <cellStyle name="Naslov 1 4" xfId="429" xr:uid="{00000000-0005-0000-0000-0000A0010000}"/>
    <cellStyle name="Naslov 1 5" xfId="430" xr:uid="{00000000-0005-0000-0000-0000A1010000}"/>
    <cellStyle name="Naslov 1 6" xfId="431" xr:uid="{00000000-0005-0000-0000-0000A2010000}"/>
    <cellStyle name="Naslov 1 7" xfId="432" xr:uid="{00000000-0005-0000-0000-0000A3010000}"/>
    <cellStyle name="Naslov 1 8" xfId="433" xr:uid="{00000000-0005-0000-0000-0000A4010000}"/>
    <cellStyle name="Naslov 1 9" xfId="434" xr:uid="{00000000-0005-0000-0000-0000A5010000}"/>
    <cellStyle name="Naslov 10" xfId="435" xr:uid="{00000000-0005-0000-0000-0000A6010000}"/>
    <cellStyle name="Naslov 11" xfId="436" xr:uid="{00000000-0005-0000-0000-0000A7010000}"/>
    <cellStyle name="Naslov 12" xfId="437" xr:uid="{00000000-0005-0000-0000-0000A8010000}"/>
    <cellStyle name="Naslov 13" xfId="438" xr:uid="{00000000-0005-0000-0000-0000A9010000}"/>
    <cellStyle name="Naslov 14" xfId="439" xr:uid="{00000000-0005-0000-0000-0000AA010000}"/>
    <cellStyle name="Naslov 15" xfId="440" xr:uid="{00000000-0005-0000-0000-0000AB010000}"/>
    <cellStyle name="Naslov 16" xfId="441" xr:uid="{00000000-0005-0000-0000-0000AC010000}"/>
    <cellStyle name="Naslov 17" xfId="442" xr:uid="{00000000-0005-0000-0000-0000AD010000}"/>
    <cellStyle name="Naslov 18" xfId="443" xr:uid="{00000000-0005-0000-0000-0000AE010000}"/>
    <cellStyle name="Naslov 19" xfId="444" xr:uid="{00000000-0005-0000-0000-0000AF010000}"/>
    <cellStyle name="Naslov 2 10" xfId="445" xr:uid="{00000000-0005-0000-0000-0000B0010000}"/>
    <cellStyle name="Naslov 2 11" xfId="446" xr:uid="{00000000-0005-0000-0000-0000B1010000}"/>
    <cellStyle name="Naslov 2 12" xfId="447" xr:uid="{00000000-0005-0000-0000-0000B2010000}"/>
    <cellStyle name="Naslov 2 13" xfId="448" xr:uid="{00000000-0005-0000-0000-0000B3010000}"/>
    <cellStyle name="Naslov 2 14" xfId="449" xr:uid="{00000000-0005-0000-0000-0000B4010000}"/>
    <cellStyle name="Naslov 2 15" xfId="450" xr:uid="{00000000-0005-0000-0000-0000B5010000}"/>
    <cellStyle name="Naslov 2 16" xfId="451" xr:uid="{00000000-0005-0000-0000-0000B6010000}"/>
    <cellStyle name="Naslov 2 17" xfId="452" xr:uid="{00000000-0005-0000-0000-0000B7010000}"/>
    <cellStyle name="Naslov 2 18" xfId="453" xr:uid="{00000000-0005-0000-0000-0000B8010000}"/>
    <cellStyle name="Naslov 2 19" xfId="454" xr:uid="{00000000-0005-0000-0000-0000B9010000}"/>
    <cellStyle name="Naslov 2 2" xfId="455" xr:uid="{00000000-0005-0000-0000-0000BA010000}"/>
    <cellStyle name="Naslov 2 20" xfId="456" xr:uid="{00000000-0005-0000-0000-0000BB010000}"/>
    <cellStyle name="Naslov 2 3" xfId="457" xr:uid="{00000000-0005-0000-0000-0000BC010000}"/>
    <cellStyle name="Naslov 2 4" xfId="458" xr:uid="{00000000-0005-0000-0000-0000BD010000}"/>
    <cellStyle name="Naslov 2 5" xfId="459" xr:uid="{00000000-0005-0000-0000-0000BE010000}"/>
    <cellStyle name="Naslov 2 6" xfId="460" xr:uid="{00000000-0005-0000-0000-0000BF010000}"/>
    <cellStyle name="Naslov 2 7" xfId="461" xr:uid="{00000000-0005-0000-0000-0000C0010000}"/>
    <cellStyle name="Naslov 2 8" xfId="462" xr:uid="{00000000-0005-0000-0000-0000C1010000}"/>
    <cellStyle name="Naslov 2 9" xfId="463" xr:uid="{00000000-0005-0000-0000-0000C2010000}"/>
    <cellStyle name="Naslov 20" xfId="464" xr:uid="{00000000-0005-0000-0000-0000C3010000}"/>
    <cellStyle name="Naslov 21" xfId="465" xr:uid="{00000000-0005-0000-0000-0000C4010000}"/>
    <cellStyle name="Naslov 22" xfId="466" xr:uid="{00000000-0005-0000-0000-0000C5010000}"/>
    <cellStyle name="Naslov 23" xfId="467" xr:uid="{00000000-0005-0000-0000-0000C6010000}"/>
    <cellStyle name="Naslov 3 10" xfId="468" xr:uid="{00000000-0005-0000-0000-0000C7010000}"/>
    <cellStyle name="Naslov 3 11" xfId="469" xr:uid="{00000000-0005-0000-0000-0000C8010000}"/>
    <cellStyle name="Naslov 3 12" xfId="470" xr:uid="{00000000-0005-0000-0000-0000C9010000}"/>
    <cellStyle name="Naslov 3 13" xfId="471" xr:uid="{00000000-0005-0000-0000-0000CA010000}"/>
    <cellStyle name="Naslov 3 14" xfId="472" xr:uid="{00000000-0005-0000-0000-0000CB010000}"/>
    <cellStyle name="Naslov 3 15" xfId="473" xr:uid="{00000000-0005-0000-0000-0000CC010000}"/>
    <cellStyle name="Naslov 3 16" xfId="474" xr:uid="{00000000-0005-0000-0000-0000CD010000}"/>
    <cellStyle name="Naslov 3 17" xfId="475" xr:uid="{00000000-0005-0000-0000-0000CE010000}"/>
    <cellStyle name="Naslov 3 18" xfId="476" xr:uid="{00000000-0005-0000-0000-0000CF010000}"/>
    <cellStyle name="Naslov 3 19" xfId="477" xr:uid="{00000000-0005-0000-0000-0000D0010000}"/>
    <cellStyle name="Naslov 3 2" xfId="478" xr:uid="{00000000-0005-0000-0000-0000D1010000}"/>
    <cellStyle name="Naslov 3 20" xfId="479" xr:uid="{00000000-0005-0000-0000-0000D2010000}"/>
    <cellStyle name="Naslov 3 3" xfId="480" xr:uid="{00000000-0005-0000-0000-0000D3010000}"/>
    <cellStyle name="Naslov 3 4" xfId="481" xr:uid="{00000000-0005-0000-0000-0000D4010000}"/>
    <cellStyle name="Naslov 3 5" xfId="482" xr:uid="{00000000-0005-0000-0000-0000D5010000}"/>
    <cellStyle name="Naslov 3 6" xfId="483" xr:uid="{00000000-0005-0000-0000-0000D6010000}"/>
    <cellStyle name="Naslov 3 7" xfId="484" xr:uid="{00000000-0005-0000-0000-0000D7010000}"/>
    <cellStyle name="Naslov 3 8" xfId="485" xr:uid="{00000000-0005-0000-0000-0000D8010000}"/>
    <cellStyle name="Naslov 3 9" xfId="486" xr:uid="{00000000-0005-0000-0000-0000D9010000}"/>
    <cellStyle name="Naslov 4 10" xfId="487" xr:uid="{00000000-0005-0000-0000-0000DA010000}"/>
    <cellStyle name="Naslov 4 11" xfId="488" xr:uid="{00000000-0005-0000-0000-0000DB010000}"/>
    <cellStyle name="Naslov 4 12" xfId="489" xr:uid="{00000000-0005-0000-0000-0000DC010000}"/>
    <cellStyle name="Naslov 4 13" xfId="490" xr:uid="{00000000-0005-0000-0000-0000DD010000}"/>
    <cellStyle name="Naslov 4 14" xfId="491" xr:uid="{00000000-0005-0000-0000-0000DE010000}"/>
    <cellStyle name="Naslov 4 15" xfId="492" xr:uid="{00000000-0005-0000-0000-0000DF010000}"/>
    <cellStyle name="Naslov 4 16" xfId="493" xr:uid="{00000000-0005-0000-0000-0000E0010000}"/>
    <cellStyle name="Naslov 4 17" xfId="494" xr:uid="{00000000-0005-0000-0000-0000E1010000}"/>
    <cellStyle name="Naslov 4 18" xfId="495" xr:uid="{00000000-0005-0000-0000-0000E2010000}"/>
    <cellStyle name="Naslov 4 19" xfId="496" xr:uid="{00000000-0005-0000-0000-0000E3010000}"/>
    <cellStyle name="Naslov 4 2" xfId="497" xr:uid="{00000000-0005-0000-0000-0000E4010000}"/>
    <cellStyle name="Naslov 4 20" xfId="498" xr:uid="{00000000-0005-0000-0000-0000E5010000}"/>
    <cellStyle name="Naslov 4 3" xfId="499" xr:uid="{00000000-0005-0000-0000-0000E6010000}"/>
    <cellStyle name="Naslov 4 4" xfId="500" xr:uid="{00000000-0005-0000-0000-0000E7010000}"/>
    <cellStyle name="Naslov 4 5" xfId="501" xr:uid="{00000000-0005-0000-0000-0000E8010000}"/>
    <cellStyle name="Naslov 4 6" xfId="502" xr:uid="{00000000-0005-0000-0000-0000E9010000}"/>
    <cellStyle name="Naslov 4 7" xfId="503" xr:uid="{00000000-0005-0000-0000-0000EA010000}"/>
    <cellStyle name="Naslov 4 8" xfId="504" xr:uid="{00000000-0005-0000-0000-0000EB010000}"/>
    <cellStyle name="Naslov 4 9" xfId="505" xr:uid="{00000000-0005-0000-0000-0000EC010000}"/>
    <cellStyle name="Naslov 5" xfId="506" xr:uid="{00000000-0005-0000-0000-0000ED010000}"/>
    <cellStyle name="Naslov 6" xfId="507" xr:uid="{00000000-0005-0000-0000-0000EE010000}"/>
    <cellStyle name="Naslov 7" xfId="508" xr:uid="{00000000-0005-0000-0000-0000EF010000}"/>
    <cellStyle name="Naslov 8" xfId="509" xr:uid="{00000000-0005-0000-0000-0000F0010000}"/>
    <cellStyle name="Naslov 9" xfId="510" xr:uid="{00000000-0005-0000-0000-0000F1010000}"/>
    <cellStyle name="Navadno" xfId="0" builtinId="0"/>
    <cellStyle name="Navadno 10" xfId="511" xr:uid="{00000000-0005-0000-0000-0000F3010000}"/>
    <cellStyle name="Navadno 11" xfId="512" xr:uid="{00000000-0005-0000-0000-0000F4010000}"/>
    <cellStyle name="Navadno 12" xfId="513" xr:uid="{00000000-0005-0000-0000-0000F5010000}"/>
    <cellStyle name="Navadno 13" xfId="514" xr:uid="{00000000-0005-0000-0000-0000F6010000}"/>
    <cellStyle name="Navadno 14" xfId="845" xr:uid="{00000000-0005-0000-0000-0000F7010000}"/>
    <cellStyle name="Navadno 15" xfId="515" xr:uid="{00000000-0005-0000-0000-0000F8010000}"/>
    <cellStyle name="Navadno 2" xfId="4" xr:uid="{00000000-0005-0000-0000-0000F9010000}"/>
    <cellStyle name="Navadno 2 2" xfId="1" xr:uid="{00000000-0005-0000-0000-0000FA010000}"/>
    <cellStyle name="Navadno 2 2 2" xfId="516" xr:uid="{00000000-0005-0000-0000-0000FB010000}"/>
    <cellStyle name="Navadno 2 3" xfId="6" xr:uid="{00000000-0005-0000-0000-0000FC010000}"/>
    <cellStyle name="Navadno 2 4" xfId="847" xr:uid="{00000000-0005-0000-0000-0000FD010000}"/>
    <cellStyle name="Navadno 3" xfId="517" xr:uid="{00000000-0005-0000-0000-0000FE010000}"/>
    <cellStyle name="Navadno 3 2 2 2" xfId="7" xr:uid="{00000000-0005-0000-0000-0000FF010000}"/>
    <cellStyle name="Navadno 4" xfId="518" xr:uid="{00000000-0005-0000-0000-000000020000}"/>
    <cellStyle name="Navadno 4 2" xfId="8" xr:uid="{00000000-0005-0000-0000-000001020000}"/>
    <cellStyle name="Navadno 41" xfId="853" xr:uid="{00000000-0005-0000-0000-000002020000}"/>
    <cellStyle name="Navadno 44" xfId="855" xr:uid="{00000000-0005-0000-0000-000003020000}"/>
    <cellStyle name="Navadno 5" xfId="519" xr:uid="{00000000-0005-0000-0000-000004020000}"/>
    <cellStyle name="Navadno 6" xfId="520" xr:uid="{00000000-0005-0000-0000-000005020000}"/>
    <cellStyle name="Navadno 7" xfId="2" xr:uid="{00000000-0005-0000-0000-000006020000}"/>
    <cellStyle name="Navadno 7 2" xfId="521" xr:uid="{00000000-0005-0000-0000-000007020000}"/>
    <cellStyle name="Navadno 71" xfId="3" xr:uid="{00000000-0005-0000-0000-000008020000}"/>
    <cellStyle name="Navadno 8" xfId="522" xr:uid="{00000000-0005-0000-0000-000009020000}"/>
    <cellStyle name="Navadno 9" xfId="523" xr:uid="{00000000-0005-0000-0000-00000A020000}"/>
    <cellStyle name="Navadno_Fin-črn" xfId="524" xr:uid="{00000000-0005-0000-0000-00000B020000}"/>
    <cellStyle name="Navadno_KALAMAR-PSO GREGORČIČEVA MS-16.11.04" xfId="16" xr:uid="{00000000-0005-0000-0000-00000C020000}"/>
    <cellStyle name="Navadno_PRAZ" xfId="852" xr:uid="{00000000-0005-0000-0000-00000D020000}"/>
    <cellStyle name="Neutral 2" xfId="525" xr:uid="{00000000-0005-0000-0000-00000E020000}"/>
    <cellStyle name="Nevtralno 10" xfId="526" xr:uid="{00000000-0005-0000-0000-00000F020000}"/>
    <cellStyle name="Nevtralno 11" xfId="527" xr:uid="{00000000-0005-0000-0000-000010020000}"/>
    <cellStyle name="Nevtralno 12" xfId="528" xr:uid="{00000000-0005-0000-0000-000011020000}"/>
    <cellStyle name="Nevtralno 13" xfId="529" xr:uid="{00000000-0005-0000-0000-000012020000}"/>
    <cellStyle name="Nevtralno 14" xfId="530" xr:uid="{00000000-0005-0000-0000-000013020000}"/>
    <cellStyle name="Nevtralno 15" xfId="531" xr:uid="{00000000-0005-0000-0000-000014020000}"/>
    <cellStyle name="Nevtralno 16" xfId="532" xr:uid="{00000000-0005-0000-0000-000015020000}"/>
    <cellStyle name="Nevtralno 17" xfId="533" xr:uid="{00000000-0005-0000-0000-000016020000}"/>
    <cellStyle name="Nevtralno 18" xfId="534" xr:uid="{00000000-0005-0000-0000-000017020000}"/>
    <cellStyle name="Nevtralno 19" xfId="535" xr:uid="{00000000-0005-0000-0000-000018020000}"/>
    <cellStyle name="Nevtralno 2" xfId="536" xr:uid="{00000000-0005-0000-0000-000019020000}"/>
    <cellStyle name="Nevtralno 20" xfId="537" xr:uid="{00000000-0005-0000-0000-00001A020000}"/>
    <cellStyle name="Nevtralno 3" xfId="538" xr:uid="{00000000-0005-0000-0000-00001B020000}"/>
    <cellStyle name="Nevtralno 4" xfId="539" xr:uid="{00000000-0005-0000-0000-00001C020000}"/>
    <cellStyle name="Nevtralno 5" xfId="540" xr:uid="{00000000-0005-0000-0000-00001D020000}"/>
    <cellStyle name="Nevtralno 6" xfId="541" xr:uid="{00000000-0005-0000-0000-00001E020000}"/>
    <cellStyle name="Nevtralno 7" xfId="542" xr:uid="{00000000-0005-0000-0000-00001F020000}"/>
    <cellStyle name="Nevtralno 8" xfId="543" xr:uid="{00000000-0005-0000-0000-000020020000}"/>
    <cellStyle name="Nevtralno 9" xfId="544" xr:uid="{00000000-0005-0000-0000-000021020000}"/>
    <cellStyle name="normal" xfId="9" xr:uid="{00000000-0005-0000-0000-000022020000}"/>
    <cellStyle name="Normal 2" xfId="15" xr:uid="{00000000-0005-0000-0000-000023020000}"/>
    <cellStyle name="Normal 4" xfId="545" xr:uid="{00000000-0005-0000-0000-000024020000}"/>
    <cellStyle name="Normal 4 2" xfId="546" xr:uid="{00000000-0005-0000-0000-000025020000}"/>
    <cellStyle name="Normal 4 3" xfId="547" xr:uid="{00000000-0005-0000-0000-000026020000}"/>
    <cellStyle name="Normal 5" xfId="548" xr:uid="{00000000-0005-0000-0000-000027020000}"/>
    <cellStyle name="Normal 5 2" xfId="549" xr:uid="{00000000-0005-0000-0000-000028020000}"/>
    <cellStyle name="Normal 5 3" xfId="550" xr:uid="{00000000-0005-0000-0000-000029020000}"/>
    <cellStyle name="Normal_A08 zid" xfId="551" xr:uid="{00000000-0005-0000-0000-00002A020000}"/>
    <cellStyle name="Normal_Popis del2" xfId="13" xr:uid="{00000000-0005-0000-0000-00002B020000}"/>
    <cellStyle name="Note 2" xfId="552" xr:uid="{00000000-0005-0000-0000-00002C020000}"/>
    <cellStyle name="Odstotek 2" xfId="849" xr:uid="{00000000-0005-0000-0000-00002D020000}"/>
    <cellStyle name="OPIS" xfId="854" xr:uid="{00000000-0005-0000-0000-00002E020000}"/>
    <cellStyle name="Opomba 10" xfId="553" xr:uid="{00000000-0005-0000-0000-00002F020000}"/>
    <cellStyle name="Opomba 11" xfId="554" xr:uid="{00000000-0005-0000-0000-000030020000}"/>
    <cellStyle name="Opomba 12" xfId="555" xr:uid="{00000000-0005-0000-0000-000031020000}"/>
    <cellStyle name="Opomba 13" xfId="556" xr:uid="{00000000-0005-0000-0000-000032020000}"/>
    <cellStyle name="Opomba 14" xfId="557" xr:uid="{00000000-0005-0000-0000-000033020000}"/>
    <cellStyle name="Opomba 15" xfId="558" xr:uid="{00000000-0005-0000-0000-000034020000}"/>
    <cellStyle name="Opomba 16" xfId="559" xr:uid="{00000000-0005-0000-0000-000035020000}"/>
    <cellStyle name="Opomba 17" xfId="560" xr:uid="{00000000-0005-0000-0000-000036020000}"/>
    <cellStyle name="Opomba 18" xfId="561" xr:uid="{00000000-0005-0000-0000-000037020000}"/>
    <cellStyle name="Opomba 19" xfId="562" xr:uid="{00000000-0005-0000-0000-000038020000}"/>
    <cellStyle name="Opomba 2" xfId="563" xr:uid="{00000000-0005-0000-0000-000039020000}"/>
    <cellStyle name="Opomba 20" xfId="564" xr:uid="{00000000-0005-0000-0000-00003A020000}"/>
    <cellStyle name="Opomba 3" xfId="565" xr:uid="{00000000-0005-0000-0000-00003B020000}"/>
    <cellStyle name="Opomba 4" xfId="566" xr:uid="{00000000-0005-0000-0000-00003C020000}"/>
    <cellStyle name="Opomba 5" xfId="567" xr:uid="{00000000-0005-0000-0000-00003D020000}"/>
    <cellStyle name="Opomba 6" xfId="568" xr:uid="{00000000-0005-0000-0000-00003E020000}"/>
    <cellStyle name="Opomba 7" xfId="569" xr:uid="{00000000-0005-0000-0000-00003F020000}"/>
    <cellStyle name="Opomba 8" xfId="570" xr:uid="{00000000-0005-0000-0000-000040020000}"/>
    <cellStyle name="Opomba 9" xfId="571" xr:uid="{00000000-0005-0000-0000-000041020000}"/>
    <cellStyle name="Opozorilo 10" xfId="572" xr:uid="{00000000-0005-0000-0000-000042020000}"/>
    <cellStyle name="Opozorilo 11" xfId="573" xr:uid="{00000000-0005-0000-0000-000043020000}"/>
    <cellStyle name="Opozorilo 12" xfId="574" xr:uid="{00000000-0005-0000-0000-000044020000}"/>
    <cellStyle name="Opozorilo 13" xfId="575" xr:uid="{00000000-0005-0000-0000-000045020000}"/>
    <cellStyle name="Opozorilo 14" xfId="576" xr:uid="{00000000-0005-0000-0000-000046020000}"/>
    <cellStyle name="Opozorilo 15" xfId="577" xr:uid="{00000000-0005-0000-0000-000047020000}"/>
    <cellStyle name="Opozorilo 16" xfId="578" xr:uid="{00000000-0005-0000-0000-000048020000}"/>
    <cellStyle name="Opozorilo 17" xfId="579" xr:uid="{00000000-0005-0000-0000-000049020000}"/>
    <cellStyle name="Opozorilo 18" xfId="580" xr:uid="{00000000-0005-0000-0000-00004A020000}"/>
    <cellStyle name="Opozorilo 19" xfId="581" xr:uid="{00000000-0005-0000-0000-00004B020000}"/>
    <cellStyle name="Opozorilo 2" xfId="582" xr:uid="{00000000-0005-0000-0000-00004C020000}"/>
    <cellStyle name="Opozorilo 20" xfId="583" xr:uid="{00000000-0005-0000-0000-00004D020000}"/>
    <cellStyle name="Opozorilo 3" xfId="584" xr:uid="{00000000-0005-0000-0000-00004E020000}"/>
    <cellStyle name="Opozorilo 4" xfId="585" xr:uid="{00000000-0005-0000-0000-00004F020000}"/>
    <cellStyle name="Opozorilo 5" xfId="586" xr:uid="{00000000-0005-0000-0000-000050020000}"/>
    <cellStyle name="Opozorilo 6" xfId="587" xr:uid="{00000000-0005-0000-0000-000051020000}"/>
    <cellStyle name="Opozorilo 7" xfId="588" xr:uid="{00000000-0005-0000-0000-000052020000}"/>
    <cellStyle name="Opozorilo 8" xfId="589" xr:uid="{00000000-0005-0000-0000-000053020000}"/>
    <cellStyle name="Opozorilo 9" xfId="590" xr:uid="{00000000-0005-0000-0000-000054020000}"/>
    <cellStyle name="Pojasnjevalno besedilo 10" xfId="591" xr:uid="{00000000-0005-0000-0000-000055020000}"/>
    <cellStyle name="Pojasnjevalno besedilo 11" xfId="592" xr:uid="{00000000-0005-0000-0000-000056020000}"/>
    <cellStyle name="Pojasnjevalno besedilo 12" xfId="593" xr:uid="{00000000-0005-0000-0000-000057020000}"/>
    <cellStyle name="Pojasnjevalno besedilo 13" xfId="594" xr:uid="{00000000-0005-0000-0000-000058020000}"/>
    <cellStyle name="Pojasnjevalno besedilo 14" xfId="595" xr:uid="{00000000-0005-0000-0000-000059020000}"/>
    <cellStyle name="Pojasnjevalno besedilo 15" xfId="596" xr:uid="{00000000-0005-0000-0000-00005A020000}"/>
    <cellStyle name="Pojasnjevalno besedilo 16" xfId="597" xr:uid="{00000000-0005-0000-0000-00005B020000}"/>
    <cellStyle name="Pojasnjevalno besedilo 17" xfId="598" xr:uid="{00000000-0005-0000-0000-00005C020000}"/>
    <cellStyle name="Pojasnjevalno besedilo 18" xfId="599" xr:uid="{00000000-0005-0000-0000-00005D020000}"/>
    <cellStyle name="Pojasnjevalno besedilo 19" xfId="600" xr:uid="{00000000-0005-0000-0000-00005E020000}"/>
    <cellStyle name="Pojasnjevalno besedilo 2" xfId="601" xr:uid="{00000000-0005-0000-0000-00005F020000}"/>
    <cellStyle name="Pojasnjevalno besedilo 20" xfId="602" xr:uid="{00000000-0005-0000-0000-000060020000}"/>
    <cellStyle name="Pojasnjevalno besedilo 3" xfId="603" xr:uid="{00000000-0005-0000-0000-000061020000}"/>
    <cellStyle name="Pojasnjevalno besedilo 4" xfId="604" xr:uid="{00000000-0005-0000-0000-000062020000}"/>
    <cellStyle name="Pojasnjevalno besedilo 5" xfId="605" xr:uid="{00000000-0005-0000-0000-000063020000}"/>
    <cellStyle name="Pojasnjevalno besedilo 6" xfId="606" xr:uid="{00000000-0005-0000-0000-000064020000}"/>
    <cellStyle name="Pojasnjevalno besedilo 7" xfId="607" xr:uid="{00000000-0005-0000-0000-000065020000}"/>
    <cellStyle name="Pojasnjevalno besedilo 8" xfId="608" xr:uid="{00000000-0005-0000-0000-000066020000}"/>
    <cellStyle name="Pojasnjevalno besedilo 9" xfId="609" xr:uid="{00000000-0005-0000-0000-000067020000}"/>
    <cellStyle name="Poudarek1 10" xfId="610" xr:uid="{00000000-0005-0000-0000-000068020000}"/>
    <cellStyle name="Poudarek1 11" xfId="611" xr:uid="{00000000-0005-0000-0000-000069020000}"/>
    <cellStyle name="Poudarek1 12" xfId="612" xr:uid="{00000000-0005-0000-0000-00006A020000}"/>
    <cellStyle name="Poudarek1 13" xfId="613" xr:uid="{00000000-0005-0000-0000-00006B020000}"/>
    <cellStyle name="Poudarek1 14" xfId="614" xr:uid="{00000000-0005-0000-0000-00006C020000}"/>
    <cellStyle name="Poudarek1 15" xfId="615" xr:uid="{00000000-0005-0000-0000-00006D020000}"/>
    <cellStyle name="Poudarek1 16" xfId="616" xr:uid="{00000000-0005-0000-0000-00006E020000}"/>
    <cellStyle name="Poudarek1 17" xfId="617" xr:uid="{00000000-0005-0000-0000-00006F020000}"/>
    <cellStyle name="Poudarek1 18" xfId="618" xr:uid="{00000000-0005-0000-0000-000070020000}"/>
    <cellStyle name="Poudarek1 19" xfId="619" xr:uid="{00000000-0005-0000-0000-000071020000}"/>
    <cellStyle name="Poudarek1 2" xfId="620" xr:uid="{00000000-0005-0000-0000-000072020000}"/>
    <cellStyle name="Poudarek1 20" xfId="621" xr:uid="{00000000-0005-0000-0000-000073020000}"/>
    <cellStyle name="Poudarek1 3" xfId="622" xr:uid="{00000000-0005-0000-0000-000074020000}"/>
    <cellStyle name="Poudarek1 4" xfId="623" xr:uid="{00000000-0005-0000-0000-000075020000}"/>
    <cellStyle name="Poudarek1 5" xfId="624" xr:uid="{00000000-0005-0000-0000-000076020000}"/>
    <cellStyle name="Poudarek1 6" xfId="625" xr:uid="{00000000-0005-0000-0000-000077020000}"/>
    <cellStyle name="Poudarek1 7" xfId="626" xr:uid="{00000000-0005-0000-0000-000078020000}"/>
    <cellStyle name="Poudarek1 8" xfId="627" xr:uid="{00000000-0005-0000-0000-000079020000}"/>
    <cellStyle name="Poudarek1 9" xfId="628" xr:uid="{00000000-0005-0000-0000-00007A020000}"/>
    <cellStyle name="Poudarek2 10" xfId="629" xr:uid="{00000000-0005-0000-0000-00007B020000}"/>
    <cellStyle name="Poudarek2 11" xfId="630" xr:uid="{00000000-0005-0000-0000-00007C020000}"/>
    <cellStyle name="Poudarek2 12" xfId="631" xr:uid="{00000000-0005-0000-0000-00007D020000}"/>
    <cellStyle name="Poudarek2 13" xfId="632" xr:uid="{00000000-0005-0000-0000-00007E020000}"/>
    <cellStyle name="Poudarek2 14" xfId="633" xr:uid="{00000000-0005-0000-0000-00007F020000}"/>
    <cellStyle name="Poudarek2 15" xfId="634" xr:uid="{00000000-0005-0000-0000-000080020000}"/>
    <cellStyle name="Poudarek2 16" xfId="635" xr:uid="{00000000-0005-0000-0000-000081020000}"/>
    <cellStyle name="Poudarek2 17" xfId="636" xr:uid="{00000000-0005-0000-0000-000082020000}"/>
    <cellStyle name="Poudarek2 18" xfId="637" xr:uid="{00000000-0005-0000-0000-000083020000}"/>
    <cellStyle name="Poudarek2 19" xfId="638" xr:uid="{00000000-0005-0000-0000-000084020000}"/>
    <cellStyle name="Poudarek2 2" xfId="639" xr:uid="{00000000-0005-0000-0000-000085020000}"/>
    <cellStyle name="Poudarek2 20" xfId="640" xr:uid="{00000000-0005-0000-0000-000086020000}"/>
    <cellStyle name="Poudarek2 3" xfId="641" xr:uid="{00000000-0005-0000-0000-000087020000}"/>
    <cellStyle name="Poudarek2 4" xfId="642" xr:uid="{00000000-0005-0000-0000-000088020000}"/>
    <cellStyle name="Poudarek2 5" xfId="643" xr:uid="{00000000-0005-0000-0000-000089020000}"/>
    <cellStyle name="Poudarek2 6" xfId="644" xr:uid="{00000000-0005-0000-0000-00008A020000}"/>
    <cellStyle name="Poudarek2 7" xfId="645" xr:uid="{00000000-0005-0000-0000-00008B020000}"/>
    <cellStyle name="Poudarek2 8" xfId="646" xr:uid="{00000000-0005-0000-0000-00008C020000}"/>
    <cellStyle name="Poudarek2 9" xfId="647" xr:uid="{00000000-0005-0000-0000-00008D020000}"/>
    <cellStyle name="Poudarek3 10" xfId="648" xr:uid="{00000000-0005-0000-0000-00008E020000}"/>
    <cellStyle name="Poudarek3 11" xfId="649" xr:uid="{00000000-0005-0000-0000-00008F020000}"/>
    <cellStyle name="Poudarek3 12" xfId="650" xr:uid="{00000000-0005-0000-0000-000090020000}"/>
    <cellStyle name="Poudarek3 13" xfId="651" xr:uid="{00000000-0005-0000-0000-000091020000}"/>
    <cellStyle name="Poudarek3 14" xfId="652" xr:uid="{00000000-0005-0000-0000-000092020000}"/>
    <cellStyle name="Poudarek3 15" xfId="653" xr:uid="{00000000-0005-0000-0000-000093020000}"/>
    <cellStyle name="Poudarek3 16" xfId="654" xr:uid="{00000000-0005-0000-0000-000094020000}"/>
    <cellStyle name="Poudarek3 17" xfId="655" xr:uid="{00000000-0005-0000-0000-000095020000}"/>
    <cellStyle name="Poudarek3 18" xfId="656" xr:uid="{00000000-0005-0000-0000-000096020000}"/>
    <cellStyle name="Poudarek3 19" xfId="657" xr:uid="{00000000-0005-0000-0000-000097020000}"/>
    <cellStyle name="Poudarek3 2" xfId="658" xr:uid="{00000000-0005-0000-0000-000098020000}"/>
    <cellStyle name="Poudarek3 20" xfId="659" xr:uid="{00000000-0005-0000-0000-000099020000}"/>
    <cellStyle name="Poudarek3 3" xfId="660" xr:uid="{00000000-0005-0000-0000-00009A020000}"/>
    <cellStyle name="Poudarek3 4" xfId="661" xr:uid="{00000000-0005-0000-0000-00009B020000}"/>
    <cellStyle name="Poudarek3 5" xfId="662" xr:uid="{00000000-0005-0000-0000-00009C020000}"/>
    <cellStyle name="Poudarek3 6" xfId="663" xr:uid="{00000000-0005-0000-0000-00009D020000}"/>
    <cellStyle name="Poudarek3 7" xfId="664" xr:uid="{00000000-0005-0000-0000-00009E020000}"/>
    <cellStyle name="Poudarek3 8" xfId="665" xr:uid="{00000000-0005-0000-0000-00009F020000}"/>
    <cellStyle name="Poudarek3 9" xfId="666" xr:uid="{00000000-0005-0000-0000-0000A0020000}"/>
    <cellStyle name="Poudarek4 10" xfId="667" xr:uid="{00000000-0005-0000-0000-0000A1020000}"/>
    <cellStyle name="Poudarek4 11" xfId="668" xr:uid="{00000000-0005-0000-0000-0000A2020000}"/>
    <cellStyle name="Poudarek4 12" xfId="669" xr:uid="{00000000-0005-0000-0000-0000A3020000}"/>
    <cellStyle name="Poudarek4 13" xfId="670" xr:uid="{00000000-0005-0000-0000-0000A4020000}"/>
    <cellStyle name="Poudarek4 14" xfId="671" xr:uid="{00000000-0005-0000-0000-0000A5020000}"/>
    <cellStyle name="Poudarek4 15" xfId="672" xr:uid="{00000000-0005-0000-0000-0000A6020000}"/>
    <cellStyle name="Poudarek4 16" xfId="673" xr:uid="{00000000-0005-0000-0000-0000A7020000}"/>
    <cellStyle name="Poudarek4 17" xfId="674" xr:uid="{00000000-0005-0000-0000-0000A8020000}"/>
    <cellStyle name="Poudarek4 18" xfId="675" xr:uid="{00000000-0005-0000-0000-0000A9020000}"/>
    <cellStyle name="Poudarek4 19" xfId="676" xr:uid="{00000000-0005-0000-0000-0000AA020000}"/>
    <cellStyle name="Poudarek4 2" xfId="677" xr:uid="{00000000-0005-0000-0000-0000AB020000}"/>
    <cellStyle name="Poudarek4 20" xfId="678" xr:uid="{00000000-0005-0000-0000-0000AC020000}"/>
    <cellStyle name="Poudarek4 3" xfId="679" xr:uid="{00000000-0005-0000-0000-0000AD020000}"/>
    <cellStyle name="Poudarek4 4" xfId="680" xr:uid="{00000000-0005-0000-0000-0000AE020000}"/>
    <cellStyle name="Poudarek4 5" xfId="681" xr:uid="{00000000-0005-0000-0000-0000AF020000}"/>
    <cellStyle name="Poudarek4 6" xfId="682" xr:uid="{00000000-0005-0000-0000-0000B0020000}"/>
    <cellStyle name="Poudarek4 7" xfId="683" xr:uid="{00000000-0005-0000-0000-0000B1020000}"/>
    <cellStyle name="Poudarek4 8" xfId="684" xr:uid="{00000000-0005-0000-0000-0000B2020000}"/>
    <cellStyle name="Poudarek4 9" xfId="685" xr:uid="{00000000-0005-0000-0000-0000B3020000}"/>
    <cellStyle name="Poudarek5 10" xfId="686" xr:uid="{00000000-0005-0000-0000-0000B4020000}"/>
    <cellStyle name="Poudarek5 11" xfId="687" xr:uid="{00000000-0005-0000-0000-0000B5020000}"/>
    <cellStyle name="Poudarek5 12" xfId="688" xr:uid="{00000000-0005-0000-0000-0000B6020000}"/>
    <cellStyle name="Poudarek5 13" xfId="689" xr:uid="{00000000-0005-0000-0000-0000B7020000}"/>
    <cellStyle name="Poudarek5 14" xfId="690" xr:uid="{00000000-0005-0000-0000-0000B8020000}"/>
    <cellStyle name="Poudarek5 15" xfId="691" xr:uid="{00000000-0005-0000-0000-0000B9020000}"/>
    <cellStyle name="Poudarek5 16" xfId="692" xr:uid="{00000000-0005-0000-0000-0000BA020000}"/>
    <cellStyle name="Poudarek5 17" xfId="693" xr:uid="{00000000-0005-0000-0000-0000BB020000}"/>
    <cellStyle name="Poudarek5 18" xfId="694" xr:uid="{00000000-0005-0000-0000-0000BC020000}"/>
    <cellStyle name="Poudarek5 19" xfId="695" xr:uid="{00000000-0005-0000-0000-0000BD020000}"/>
    <cellStyle name="Poudarek5 2" xfId="696" xr:uid="{00000000-0005-0000-0000-0000BE020000}"/>
    <cellStyle name="Poudarek5 20" xfId="697" xr:uid="{00000000-0005-0000-0000-0000BF020000}"/>
    <cellStyle name="Poudarek5 3" xfId="698" xr:uid="{00000000-0005-0000-0000-0000C0020000}"/>
    <cellStyle name="Poudarek5 4" xfId="699" xr:uid="{00000000-0005-0000-0000-0000C1020000}"/>
    <cellStyle name="Poudarek5 5" xfId="700" xr:uid="{00000000-0005-0000-0000-0000C2020000}"/>
    <cellStyle name="Poudarek5 6" xfId="701" xr:uid="{00000000-0005-0000-0000-0000C3020000}"/>
    <cellStyle name="Poudarek5 7" xfId="702" xr:uid="{00000000-0005-0000-0000-0000C4020000}"/>
    <cellStyle name="Poudarek5 8" xfId="703" xr:uid="{00000000-0005-0000-0000-0000C5020000}"/>
    <cellStyle name="Poudarek5 9" xfId="704" xr:uid="{00000000-0005-0000-0000-0000C6020000}"/>
    <cellStyle name="Poudarek6 10" xfId="705" xr:uid="{00000000-0005-0000-0000-0000C7020000}"/>
    <cellStyle name="Poudarek6 11" xfId="706" xr:uid="{00000000-0005-0000-0000-0000C8020000}"/>
    <cellStyle name="Poudarek6 12" xfId="707" xr:uid="{00000000-0005-0000-0000-0000C9020000}"/>
    <cellStyle name="Poudarek6 13" xfId="708" xr:uid="{00000000-0005-0000-0000-0000CA020000}"/>
    <cellStyle name="Poudarek6 14" xfId="709" xr:uid="{00000000-0005-0000-0000-0000CB020000}"/>
    <cellStyle name="Poudarek6 15" xfId="710" xr:uid="{00000000-0005-0000-0000-0000CC020000}"/>
    <cellStyle name="Poudarek6 16" xfId="711" xr:uid="{00000000-0005-0000-0000-0000CD020000}"/>
    <cellStyle name="Poudarek6 17" xfId="712" xr:uid="{00000000-0005-0000-0000-0000CE020000}"/>
    <cellStyle name="Poudarek6 18" xfId="713" xr:uid="{00000000-0005-0000-0000-0000CF020000}"/>
    <cellStyle name="Poudarek6 19" xfId="714" xr:uid="{00000000-0005-0000-0000-0000D0020000}"/>
    <cellStyle name="Poudarek6 2" xfId="715" xr:uid="{00000000-0005-0000-0000-0000D1020000}"/>
    <cellStyle name="Poudarek6 20" xfId="716" xr:uid="{00000000-0005-0000-0000-0000D2020000}"/>
    <cellStyle name="Poudarek6 3" xfId="717" xr:uid="{00000000-0005-0000-0000-0000D3020000}"/>
    <cellStyle name="Poudarek6 4" xfId="718" xr:uid="{00000000-0005-0000-0000-0000D4020000}"/>
    <cellStyle name="Poudarek6 5" xfId="719" xr:uid="{00000000-0005-0000-0000-0000D5020000}"/>
    <cellStyle name="Poudarek6 6" xfId="720" xr:uid="{00000000-0005-0000-0000-0000D6020000}"/>
    <cellStyle name="Poudarek6 7" xfId="721" xr:uid="{00000000-0005-0000-0000-0000D7020000}"/>
    <cellStyle name="Poudarek6 8" xfId="722" xr:uid="{00000000-0005-0000-0000-0000D8020000}"/>
    <cellStyle name="Poudarek6 9" xfId="723" xr:uid="{00000000-0005-0000-0000-0000D9020000}"/>
    <cellStyle name="Povezana celica 10" xfId="724" xr:uid="{00000000-0005-0000-0000-0000DA020000}"/>
    <cellStyle name="Povezana celica 11" xfId="725" xr:uid="{00000000-0005-0000-0000-0000DB020000}"/>
    <cellStyle name="Povezana celica 12" xfId="726" xr:uid="{00000000-0005-0000-0000-0000DC020000}"/>
    <cellStyle name="Povezana celica 13" xfId="727" xr:uid="{00000000-0005-0000-0000-0000DD020000}"/>
    <cellStyle name="Povezana celica 14" xfId="728" xr:uid="{00000000-0005-0000-0000-0000DE020000}"/>
    <cellStyle name="Povezana celica 15" xfId="729" xr:uid="{00000000-0005-0000-0000-0000DF020000}"/>
    <cellStyle name="Povezana celica 16" xfId="730" xr:uid="{00000000-0005-0000-0000-0000E0020000}"/>
    <cellStyle name="Povezana celica 17" xfId="731" xr:uid="{00000000-0005-0000-0000-0000E1020000}"/>
    <cellStyle name="Povezana celica 18" xfId="732" xr:uid="{00000000-0005-0000-0000-0000E2020000}"/>
    <cellStyle name="Povezana celica 19" xfId="733" xr:uid="{00000000-0005-0000-0000-0000E3020000}"/>
    <cellStyle name="Povezana celica 2" xfId="734" xr:uid="{00000000-0005-0000-0000-0000E4020000}"/>
    <cellStyle name="Povezana celica 20" xfId="735" xr:uid="{00000000-0005-0000-0000-0000E5020000}"/>
    <cellStyle name="Povezana celica 3" xfId="736" xr:uid="{00000000-0005-0000-0000-0000E6020000}"/>
    <cellStyle name="Povezana celica 4" xfId="737" xr:uid="{00000000-0005-0000-0000-0000E7020000}"/>
    <cellStyle name="Povezana celica 5" xfId="738" xr:uid="{00000000-0005-0000-0000-0000E8020000}"/>
    <cellStyle name="Povezana celica 6" xfId="739" xr:uid="{00000000-0005-0000-0000-0000E9020000}"/>
    <cellStyle name="Povezana celica 7" xfId="740" xr:uid="{00000000-0005-0000-0000-0000EA020000}"/>
    <cellStyle name="Povezana celica 8" xfId="741" xr:uid="{00000000-0005-0000-0000-0000EB020000}"/>
    <cellStyle name="Povezana celica 9" xfId="742" xr:uid="{00000000-0005-0000-0000-0000EC020000}"/>
    <cellStyle name="Preveri celico 10" xfId="743" xr:uid="{00000000-0005-0000-0000-0000ED020000}"/>
    <cellStyle name="Preveri celico 11" xfId="744" xr:uid="{00000000-0005-0000-0000-0000EE020000}"/>
    <cellStyle name="Preveri celico 12" xfId="745" xr:uid="{00000000-0005-0000-0000-0000EF020000}"/>
    <cellStyle name="Preveri celico 13" xfId="746" xr:uid="{00000000-0005-0000-0000-0000F0020000}"/>
    <cellStyle name="Preveri celico 14" xfId="747" xr:uid="{00000000-0005-0000-0000-0000F1020000}"/>
    <cellStyle name="Preveri celico 15" xfId="748" xr:uid="{00000000-0005-0000-0000-0000F2020000}"/>
    <cellStyle name="Preveri celico 16" xfId="749" xr:uid="{00000000-0005-0000-0000-0000F3020000}"/>
    <cellStyle name="Preveri celico 17" xfId="750" xr:uid="{00000000-0005-0000-0000-0000F4020000}"/>
    <cellStyle name="Preveri celico 18" xfId="751" xr:uid="{00000000-0005-0000-0000-0000F5020000}"/>
    <cellStyle name="Preveri celico 19" xfId="752" xr:uid="{00000000-0005-0000-0000-0000F6020000}"/>
    <cellStyle name="Preveri celico 2" xfId="753" xr:uid="{00000000-0005-0000-0000-0000F7020000}"/>
    <cellStyle name="Preveri celico 20" xfId="754" xr:uid="{00000000-0005-0000-0000-0000F8020000}"/>
    <cellStyle name="Preveri celico 3" xfId="755" xr:uid="{00000000-0005-0000-0000-0000F9020000}"/>
    <cellStyle name="Preveri celico 4" xfId="756" xr:uid="{00000000-0005-0000-0000-0000FA020000}"/>
    <cellStyle name="Preveri celico 5" xfId="757" xr:uid="{00000000-0005-0000-0000-0000FB020000}"/>
    <cellStyle name="Preveri celico 6" xfId="758" xr:uid="{00000000-0005-0000-0000-0000FC020000}"/>
    <cellStyle name="Preveri celico 7" xfId="759" xr:uid="{00000000-0005-0000-0000-0000FD020000}"/>
    <cellStyle name="Preveri celico 8" xfId="760" xr:uid="{00000000-0005-0000-0000-0000FE020000}"/>
    <cellStyle name="Preveri celico 9" xfId="761" xr:uid="{00000000-0005-0000-0000-0000FF020000}"/>
    <cellStyle name="Prozent 2" xfId="762" xr:uid="{00000000-0005-0000-0000-000000030000}"/>
    <cellStyle name="Računanje 10" xfId="763" xr:uid="{00000000-0005-0000-0000-000001030000}"/>
    <cellStyle name="Računanje 11" xfId="764" xr:uid="{00000000-0005-0000-0000-000002030000}"/>
    <cellStyle name="Računanje 12" xfId="765" xr:uid="{00000000-0005-0000-0000-000003030000}"/>
    <cellStyle name="Računanje 13" xfId="766" xr:uid="{00000000-0005-0000-0000-000004030000}"/>
    <cellStyle name="Računanje 14" xfId="767" xr:uid="{00000000-0005-0000-0000-000005030000}"/>
    <cellStyle name="Računanje 15" xfId="768" xr:uid="{00000000-0005-0000-0000-000006030000}"/>
    <cellStyle name="Računanje 16" xfId="769" xr:uid="{00000000-0005-0000-0000-000007030000}"/>
    <cellStyle name="Računanje 17" xfId="770" xr:uid="{00000000-0005-0000-0000-000008030000}"/>
    <cellStyle name="Računanje 18" xfId="771" xr:uid="{00000000-0005-0000-0000-000009030000}"/>
    <cellStyle name="Računanje 19" xfId="772" xr:uid="{00000000-0005-0000-0000-00000A030000}"/>
    <cellStyle name="Računanje 2" xfId="773" xr:uid="{00000000-0005-0000-0000-00000B030000}"/>
    <cellStyle name="Računanje 20" xfId="774" xr:uid="{00000000-0005-0000-0000-00000C030000}"/>
    <cellStyle name="Računanje 3" xfId="775" xr:uid="{00000000-0005-0000-0000-00000D030000}"/>
    <cellStyle name="Računanje 4" xfId="776" xr:uid="{00000000-0005-0000-0000-00000E030000}"/>
    <cellStyle name="Računanje 5" xfId="777" xr:uid="{00000000-0005-0000-0000-00000F030000}"/>
    <cellStyle name="Računanje 6" xfId="778" xr:uid="{00000000-0005-0000-0000-000010030000}"/>
    <cellStyle name="Računanje 7" xfId="779" xr:uid="{00000000-0005-0000-0000-000011030000}"/>
    <cellStyle name="Računanje 8" xfId="780" xr:uid="{00000000-0005-0000-0000-000012030000}"/>
    <cellStyle name="Računanje 9" xfId="781" xr:uid="{00000000-0005-0000-0000-000013030000}"/>
    <cellStyle name="Slabo 10" xfId="782" xr:uid="{00000000-0005-0000-0000-000014030000}"/>
    <cellStyle name="Slabo 11" xfId="783" xr:uid="{00000000-0005-0000-0000-000015030000}"/>
    <cellStyle name="Slabo 12" xfId="784" xr:uid="{00000000-0005-0000-0000-000016030000}"/>
    <cellStyle name="Slabo 13" xfId="785" xr:uid="{00000000-0005-0000-0000-000017030000}"/>
    <cellStyle name="Slabo 14" xfId="786" xr:uid="{00000000-0005-0000-0000-000018030000}"/>
    <cellStyle name="Slabo 15" xfId="787" xr:uid="{00000000-0005-0000-0000-000019030000}"/>
    <cellStyle name="Slabo 16" xfId="788" xr:uid="{00000000-0005-0000-0000-00001A030000}"/>
    <cellStyle name="Slabo 17" xfId="789" xr:uid="{00000000-0005-0000-0000-00001B030000}"/>
    <cellStyle name="Slabo 18" xfId="790" xr:uid="{00000000-0005-0000-0000-00001C030000}"/>
    <cellStyle name="Slabo 19" xfId="791" xr:uid="{00000000-0005-0000-0000-00001D030000}"/>
    <cellStyle name="Slabo 2" xfId="792" xr:uid="{00000000-0005-0000-0000-00001E030000}"/>
    <cellStyle name="Slabo 20" xfId="793" xr:uid="{00000000-0005-0000-0000-00001F030000}"/>
    <cellStyle name="Slabo 3" xfId="794" xr:uid="{00000000-0005-0000-0000-000020030000}"/>
    <cellStyle name="Slabo 4" xfId="795" xr:uid="{00000000-0005-0000-0000-000021030000}"/>
    <cellStyle name="Slabo 5" xfId="796" xr:uid="{00000000-0005-0000-0000-000022030000}"/>
    <cellStyle name="Slabo 6" xfId="797" xr:uid="{00000000-0005-0000-0000-000023030000}"/>
    <cellStyle name="Slabo 7" xfId="798" xr:uid="{00000000-0005-0000-0000-000024030000}"/>
    <cellStyle name="Slabo 8" xfId="799" xr:uid="{00000000-0005-0000-0000-000025030000}"/>
    <cellStyle name="Slabo 9" xfId="800" xr:uid="{00000000-0005-0000-0000-000026030000}"/>
    <cellStyle name="Standard 2" xfId="801" xr:uid="{00000000-0005-0000-0000-000027030000}"/>
    <cellStyle name="Standard 3" xfId="802" xr:uid="{00000000-0005-0000-0000-000028030000}"/>
    <cellStyle name="Total 2" xfId="803" xr:uid="{00000000-0005-0000-0000-000029030000}"/>
    <cellStyle name="Valuta" xfId="850" builtinId="4"/>
    <cellStyle name="Valuta 2" xfId="804" xr:uid="{00000000-0005-0000-0000-00002B030000}"/>
    <cellStyle name="Valuta 3" xfId="10" xr:uid="{00000000-0005-0000-0000-00002C030000}"/>
    <cellStyle name="Vejica" xfId="12" builtinId="3"/>
    <cellStyle name="Vejica 2" xfId="805" xr:uid="{00000000-0005-0000-0000-00002E030000}"/>
    <cellStyle name="Vejica 3" xfId="806" xr:uid="{00000000-0005-0000-0000-00002F030000}"/>
    <cellStyle name="Vejica 4" xfId="846" xr:uid="{00000000-0005-0000-0000-000030030000}"/>
    <cellStyle name="Vejica 6" xfId="11" xr:uid="{00000000-0005-0000-0000-000031030000}"/>
    <cellStyle name="Vnos 10" xfId="807" xr:uid="{00000000-0005-0000-0000-000032030000}"/>
    <cellStyle name="Vnos 11" xfId="808" xr:uid="{00000000-0005-0000-0000-000033030000}"/>
    <cellStyle name="Vnos 12" xfId="809" xr:uid="{00000000-0005-0000-0000-000034030000}"/>
    <cellStyle name="Vnos 13" xfId="810" xr:uid="{00000000-0005-0000-0000-000035030000}"/>
    <cellStyle name="Vnos 14" xfId="811" xr:uid="{00000000-0005-0000-0000-000036030000}"/>
    <cellStyle name="Vnos 15" xfId="812" xr:uid="{00000000-0005-0000-0000-000037030000}"/>
    <cellStyle name="Vnos 16" xfId="813" xr:uid="{00000000-0005-0000-0000-000038030000}"/>
    <cellStyle name="Vnos 17" xfId="814" xr:uid="{00000000-0005-0000-0000-000039030000}"/>
    <cellStyle name="Vnos 18" xfId="815" xr:uid="{00000000-0005-0000-0000-00003A030000}"/>
    <cellStyle name="Vnos 19" xfId="816" xr:uid="{00000000-0005-0000-0000-00003B030000}"/>
    <cellStyle name="Vnos 2" xfId="817" xr:uid="{00000000-0005-0000-0000-00003C030000}"/>
    <cellStyle name="Vnos 20" xfId="818" xr:uid="{00000000-0005-0000-0000-00003D030000}"/>
    <cellStyle name="Vnos 3" xfId="819" xr:uid="{00000000-0005-0000-0000-00003E030000}"/>
    <cellStyle name="Vnos 4" xfId="820" xr:uid="{00000000-0005-0000-0000-00003F030000}"/>
    <cellStyle name="Vnos 5" xfId="821" xr:uid="{00000000-0005-0000-0000-000040030000}"/>
    <cellStyle name="Vnos 6" xfId="822" xr:uid="{00000000-0005-0000-0000-000041030000}"/>
    <cellStyle name="Vnos 7" xfId="823" xr:uid="{00000000-0005-0000-0000-000042030000}"/>
    <cellStyle name="Vnos 8" xfId="824" xr:uid="{00000000-0005-0000-0000-000043030000}"/>
    <cellStyle name="Vnos 9" xfId="825" xr:uid="{00000000-0005-0000-0000-000044030000}"/>
    <cellStyle name="Vsota 10" xfId="826" xr:uid="{00000000-0005-0000-0000-000045030000}"/>
    <cellStyle name="Vsota 11" xfId="827" xr:uid="{00000000-0005-0000-0000-000046030000}"/>
    <cellStyle name="Vsota 12" xfId="828" xr:uid="{00000000-0005-0000-0000-000047030000}"/>
    <cellStyle name="Vsota 13" xfId="829" xr:uid="{00000000-0005-0000-0000-000048030000}"/>
    <cellStyle name="Vsota 14" xfId="830" xr:uid="{00000000-0005-0000-0000-000049030000}"/>
    <cellStyle name="Vsota 15" xfId="831" xr:uid="{00000000-0005-0000-0000-00004A030000}"/>
    <cellStyle name="Vsota 16" xfId="832" xr:uid="{00000000-0005-0000-0000-00004B030000}"/>
    <cellStyle name="Vsota 17" xfId="833" xr:uid="{00000000-0005-0000-0000-00004C030000}"/>
    <cellStyle name="Vsota 18" xfId="834" xr:uid="{00000000-0005-0000-0000-00004D030000}"/>
    <cellStyle name="Vsota 19" xfId="835" xr:uid="{00000000-0005-0000-0000-00004E030000}"/>
    <cellStyle name="Vsota 2" xfId="836" xr:uid="{00000000-0005-0000-0000-00004F030000}"/>
    <cellStyle name="Vsota 20" xfId="837" xr:uid="{00000000-0005-0000-0000-000050030000}"/>
    <cellStyle name="Vsota 3" xfId="838" xr:uid="{00000000-0005-0000-0000-000051030000}"/>
    <cellStyle name="Vsota 4" xfId="839" xr:uid="{00000000-0005-0000-0000-000052030000}"/>
    <cellStyle name="Vsota 5" xfId="840" xr:uid="{00000000-0005-0000-0000-000053030000}"/>
    <cellStyle name="Vsota 6" xfId="841" xr:uid="{00000000-0005-0000-0000-000054030000}"/>
    <cellStyle name="Vsota 7" xfId="842" xr:uid="{00000000-0005-0000-0000-000055030000}"/>
    <cellStyle name="Vsota 8" xfId="843" xr:uid="{00000000-0005-0000-0000-000056030000}"/>
    <cellStyle name="Vsota 9" xfId="844" xr:uid="{00000000-0005-0000-0000-000057030000}"/>
  </cellStyles>
  <dxfs count="1">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142875</xdr:colOff>
      <xdr:row>1</xdr:row>
      <xdr:rowOff>0</xdr:rowOff>
    </xdr:from>
    <xdr:to>
      <xdr:col>5</xdr:col>
      <xdr:colOff>219075</xdr:colOff>
      <xdr:row>2</xdr:row>
      <xdr:rowOff>28575</xdr:rowOff>
    </xdr:to>
    <xdr:sp macro="" textlink="">
      <xdr:nvSpPr>
        <xdr:cNvPr id="3" name="Text Box 1">
          <a:extLst>
            <a:ext uri="{FF2B5EF4-FFF2-40B4-BE49-F238E27FC236}">
              <a16:creationId xmlns:a16="http://schemas.microsoft.com/office/drawing/2014/main" id="{00000000-0008-0000-1200-000003000000}"/>
            </a:ext>
          </a:extLst>
        </xdr:cNvPr>
        <xdr:cNvSpPr txBox="1">
          <a:spLocks noChangeArrowheads="1"/>
        </xdr:cNvSpPr>
      </xdr:nvSpPr>
      <xdr:spPr bwMode="auto">
        <a:xfrm>
          <a:off x="4457700" y="73580625"/>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8:F34"/>
  <sheetViews>
    <sheetView tabSelected="1" view="pageBreakPreview" topLeftCell="A16" zoomScaleNormal="100" zoomScaleSheetLayoutView="100" workbookViewId="0">
      <selection activeCell="F19" sqref="F19:F26"/>
    </sheetView>
  </sheetViews>
  <sheetFormatPr defaultRowHeight="14.4"/>
  <cols>
    <col min="1" max="1" width="5.33203125" customWidth="1"/>
    <col min="5" max="5" width="15.88671875" customWidth="1"/>
    <col min="6" max="6" width="35.44140625" customWidth="1"/>
  </cols>
  <sheetData>
    <row r="8" spans="2:6" ht="18">
      <c r="B8" s="685" t="s">
        <v>630</v>
      </c>
      <c r="C8" s="685"/>
      <c r="D8" s="685"/>
      <c r="E8" s="685"/>
      <c r="F8" s="685"/>
    </row>
    <row r="9" spans="2:6">
      <c r="B9" s="57"/>
      <c r="C9" s="57"/>
      <c r="D9" s="57"/>
      <c r="E9" s="57"/>
      <c r="F9" s="57"/>
    </row>
    <row r="10" spans="2:6" ht="18">
      <c r="B10" s="685" t="s">
        <v>629</v>
      </c>
      <c r="C10" s="685"/>
      <c r="D10" s="685"/>
      <c r="E10" s="685"/>
      <c r="F10" s="685"/>
    </row>
    <row r="11" spans="2:6">
      <c r="B11" s="56"/>
      <c r="C11" s="56"/>
      <c r="D11" s="56"/>
      <c r="E11" s="56"/>
      <c r="F11" s="56"/>
    </row>
    <row r="12" spans="2:6" ht="14.4" customHeight="1">
      <c r="B12" s="207"/>
      <c r="C12" s="207"/>
      <c r="D12" s="207"/>
      <c r="E12" s="207"/>
      <c r="F12" s="207"/>
    </row>
    <row r="13" spans="2:6" ht="34.200000000000003" customHeight="1">
      <c r="B13" s="685" t="s">
        <v>628</v>
      </c>
      <c r="C13" s="685"/>
      <c r="D13" s="685"/>
      <c r="E13" s="685"/>
      <c r="F13" s="685"/>
    </row>
    <row r="15" spans="2:6" ht="15" thickBot="1"/>
    <row r="16" spans="2:6" ht="18.600000000000001" thickBot="1">
      <c r="B16" s="690" t="s">
        <v>200</v>
      </c>
      <c r="C16" s="691"/>
      <c r="D16" s="691"/>
      <c r="E16" s="691"/>
      <c r="F16" s="692"/>
    </row>
    <row r="18" spans="2:6" ht="18.600000000000001" thickBot="1">
      <c r="B18" s="60"/>
      <c r="C18" s="60"/>
      <c r="D18" s="60"/>
      <c r="E18" s="60"/>
      <c r="F18" s="59"/>
    </row>
    <row r="19" spans="2:6" ht="18.600000000000001" thickBot="1">
      <c r="B19" s="690" t="s">
        <v>171</v>
      </c>
      <c r="C19" s="691"/>
      <c r="D19" s="691"/>
      <c r="E19" s="692"/>
      <c r="F19" s="59">
        <f>Rekapitulacija!G32</f>
        <v>0</v>
      </c>
    </row>
    <row r="20" spans="2:6" ht="18.600000000000001" thickBot="1">
      <c r="B20" s="61"/>
      <c r="C20" s="61"/>
      <c r="D20" s="61"/>
      <c r="E20" s="61"/>
      <c r="F20" s="59"/>
    </row>
    <row r="21" spans="2:6" ht="18.600000000000001" thickBot="1">
      <c r="B21" s="690" t="s">
        <v>199</v>
      </c>
      <c r="C21" s="691"/>
      <c r="D21" s="691"/>
      <c r="E21" s="692"/>
      <c r="F21" s="59">
        <f>Rekapitulacija!G38</f>
        <v>0</v>
      </c>
    </row>
    <row r="22" spans="2:6" ht="18.600000000000001" thickBot="1">
      <c r="B22" s="61"/>
      <c r="C22" s="61"/>
      <c r="D22" s="61"/>
      <c r="E22" s="61"/>
      <c r="F22" s="59"/>
    </row>
    <row r="23" spans="2:6" ht="18.600000000000001" thickBot="1">
      <c r="B23" s="690" t="s">
        <v>596</v>
      </c>
      <c r="C23" s="691"/>
      <c r="D23" s="691"/>
      <c r="E23" s="692"/>
      <c r="F23" s="59">
        <f>Rekapitulacija!G59</f>
        <v>0</v>
      </c>
    </row>
    <row r="24" spans="2:6" ht="18.600000000000001" thickBot="1">
      <c r="B24" s="61"/>
      <c r="C24" s="61"/>
      <c r="D24" s="61"/>
      <c r="E24" s="61"/>
      <c r="F24" s="59"/>
    </row>
    <row r="25" spans="2:6" ht="18.600000000000001" thickBot="1">
      <c r="B25" s="690" t="s">
        <v>776</v>
      </c>
      <c r="C25" s="691"/>
      <c r="D25" s="691"/>
      <c r="E25" s="692"/>
      <c r="F25" s="59">
        <f>'RESTAVRATORSKI POPIS'!F63</f>
        <v>0</v>
      </c>
    </row>
    <row r="26" spans="2:6" ht="18.600000000000001" thickBot="1">
      <c r="B26" s="318"/>
      <c r="C26" s="318"/>
      <c r="D26" s="318"/>
      <c r="E26" s="318"/>
      <c r="F26" s="59"/>
    </row>
    <row r="27" spans="2:6" ht="18.600000000000001" thickBot="1">
      <c r="B27" s="686" t="s">
        <v>6</v>
      </c>
      <c r="C27" s="687"/>
      <c r="D27" s="687"/>
      <c r="E27" s="688"/>
      <c r="F27" s="50">
        <f>SUM(F18:F25)</f>
        <v>0</v>
      </c>
    </row>
    <row r="28" spans="2:6" ht="18">
      <c r="B28" s="693"/>
      <c r="C28" s="693"/>
      <c r="D28" s="693"/>
      <c r="E28" s="693"/>
      <c r="F28" s="60"/>
    </row>
    <row r="29" spans="2:6" ht="18.600000000000001" thickBot="1">
      <c r="B29" s="694" t="s">
        <v>616</v>
      </c>
      <c r="C29" s="694"/>
      <c r="D29" s="694"/>
      <c r="E29" s="694"/>
      <c r="F29" s="671">
        <f>F27*0.22</f>
        <v>0</v>
      </c>
    </row>
    <row r="30" spans="2:6" ht="18.600000000000001" thickBot="1">
      <c r="B30" s="695" t="s">
        <v>617</v>
      </c>
      <c r="C30" s="696"/>
      <c r="D30" s="696"/>
      <c r="E30" s="696"/>
      <c r="F30" s="237">
        <f>F27+F29</f>
        <v>0</v>
      </c>
    </row>
    <row r="31" spans="2:6" ht="18">
      <c r="B31" s="185"/>
      <c r="C31" s="185"/>
      <c r="D31" s="185"/>
      <c r="E31" s="185"/>
      <c r="F31" s="60"/>
    </row>
    <row r="32" spans="2:6">
      <c r="B32" s="126"/>
      <c r="C32" s="126"/>
      <c r="D32" s="126"/>
      <c r="E32" s="126"/>
    </row>
    <row r="33" spans="2:6">
      <c r="B33" s="126"/>
      <c r="C33" s="126"/>
      <c r="D33" s="126"/>
      <c r="E33" s="126"/>
    </row>
    <row r="34" spans="2:6">
      <c r="B34" s="689" t="s">
        <v>192</v>
      </c>
      <c r="C34" s="689"/>
      <c r="D34" s="4"/>
      <c r="E34" s="4"/>
      <c r="F34" s="4" t="s">
        <v>193</v>
      </c>
    </row>
  </sheetData>
  <mergeCells count="13">
    <mergeCell ref="B13:F13"/>
    <mergeCell ref="B27:E27"/>
    <mergeCell ref="B34:C34"/>
    <mergeCell ref="B21:E21"/>
    <mergeCell ref="B8:F8"/>
    <mergeCell ref="B10:F10"/>
    <mergeCell ref="B16:F16"/>
    <mergeCell ref="B19:E19"/>
    <mergeCell ref="B23:E23"/>
    <mergeCell ref="B28:E28"/>
    <mergeCell ref="B29:E29"/>
    <mergeCell ref="B30:E30"/>
    <mergeCell ref="B25:E25"/>
  </mergeCells>
  <pageMargins left="0.7" right="0.7" top="0.75" bottom="0.75" header="0.3" footer="0.3"/>
  <pageSetup paperSize="9" scale="6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G36"/>
  <sheetViews>
    <sheetView view="pageBreakPreview" topLeftCell="A29" zoomScaleNormal="100" zoomScaleSheetLayoutView="100" workbookViewId="0">
      <selection activeCell="B30" sqref="B30"/>
    </sheetView>
  </sheetViews>
  <sheetFormatPr defaultRowHeight="14.4"/>
  <cols>
    <col min="1" max="1" width="5.5546875" customWidth="1"/>
    <col min="3" max="3" width="42.44140625" customWidth="1"/>
    <col min="7" max="7" width="14.109375" customWidth="1"/>
  </cols>
  <sheetData>
    <row r="2" spans="2:7">
      <c r="C2" s="712"/>
      <c r="D2" s="712"/>
      <c r="E2" s="712"/>
      <c r="F2" s="712"/>
      <c r="G2" s="712"/>
    </row>
    <row r="3" spans="2:7" ht="15" thickBot="1">
      <c r="B3" s="18" t="s">
        <v>180</v>
      </c>
      <c r="C3" s="18" t="s">
        <v>86</v>
      </c>
      <c r="D3" s="38"/>
      <c r="E3" s="38"/>
      <c r="F3" s="38"/>
      <c r="G3" s="38"/>
    </row>
    <row r="4" spans="2:7" ht="24.6" thickBot="1">
      <c r="B4" s="248" t="s">
        <v>0</v>
      </c>
      <c r="C4" s="249" t="s">
        <v>1</v>
      </c>
      <c r="D4" s="250" t="s">
        <v>2</v>
      </c>
      <c r="E4" s="251" t="s">
        <v>3</v>
      </c>
      <c r="F4" s="252" t="s">
        <v>4</v>
      </c>
      <c r="G4" s="253" t="s">
        <v>5</v>
      </c>
    </row>
    <row r="5" spans="2:7">
      <c r="B5" s="38"/>
      <c r="C5" s="38"/>
      <c r="D5" s="38"/>
      <c r="E5" s="38"/>
      <c r="F5" s="38"/>
      <c r="G5" s="38"/>
    </row>
    <row r="6" spans="2:7" ht="72">
      <c r="B6" s="84">
        <v>1</v>
      </c>
      <c r="C6" s="85" t="s">
        <v>665</v>
      </c>
      <c r="D6" s="102"/>
      <c r="E6" s="102"/>
      <c r="F6" s="230"/>
      <c r="G6" s="111"/>
    </row>
    <row r="7" spans="2:7">
      <c r="B7" s="84"/>
      <c r="C7" s="85"/>
      <c r="D7" s="102" t="s">
        <v>16</v>
      </c>
      <c r="E7" s="102">
        <v>150</v>
      </c>
      <c r="F7" s="230"/>
      <c r="G7" s="111">
        <f>E7*F7</f>
        <v>0</v>
      </c>
    </row>
    <row r="8" spans="2:7" ht="72">
      <c r="B8" s="84">
        <v>2</v>
      </c>
      <c r="C8" s="247" t="s">
        <v>666</v>
      </c>
      <c r="D8" s="102"/>
      <c r="E8" s="113"/>
      <c r="F8" s="230"/>
      <c r="G8" s="111"/>
    </row>
    <row r="9" spans="2:7">
      <c r="B9" s="84"/>
      <c r="C9" s="112"/>
      <c r="D9" s="102" t="s">
        <v>16</v>
      </c>
      <c r="E9" s="204">
        <v>165</v>
      </c>
      <c r="F9" s="230"/>
      <c r="G9" s="114">
        <f>E9*F9</f>
        <v>0</v>
      </c>
    </row>
    <row r="10" spans="2:7" ht="72">
      <c r="B10" s="84">
        <v>3</v>
      </c>
      <c r="C10" s="247" t="s">
        <v>667</v>
      </c>
      <c r="D10" s="206"/>
      <c r="E10" s="204"/>
      <c r="F10" s="230"/>
      <c r="G10" s="111"/>
    </row>
    <row r="11" spans="2:7">
      <c r="B11" s="84"/>
      <c r="C11" s="112"/>
      <c r="D11" s="206" t="s">
        <v>16</v>
      </c>
      <c r="E11" s="204">
        <v>25</v>
      </c>
      <c r="F11" s="230"/>
      <c r="G11" s="111">
        <f>E11*F11</f>
        <v>0</v>
      </c>
    </row>
    <row r="12" spans="2:7" ht="57.6">
      <c r="B12" s="84">
        <v>4</v>
      </c>
      <c r="C12" s="247" t="s">
        <v>664</v>
      </c>
      <c r="D12" s="102"/>
      <c r="E12" s="204"/>
      <c r="F12" s="230"/>
      <c r="G12" s="111"/>
    </row>
    <row r="13" spans="2:7">
      <c r="B13" s="84"/>
      <c r="C13" s="85"/>
      <c r="D13" s="102" t="s">
        <v>15</v>
      </c>
      <c r="E13" s="204">
        <v>25</v>
      </c>
      <c r="F13" s="230"/>
      <c r="G13" s="111">
        <f>E13*F13</f>
        <v>0</v>
      </c>
    </row>
    <row r="14" spans="2:7" ht="72">
      <c r="B14" s="84">
        <v>5</v>
      </c>
      <c r="C14" s="154" t="s">
        <v>668</v>
      </c>
      <c r="D14" s="102"/>
      <c r="E14" s="204"/>
      <c r="F14" s="230"/>
      <c r="G14" s="111"/>
    </row>
    <row r="15" spans="2:7">
      <c r="B15" s="84"/>
      <c r="C15" s="85"/>
      <c r="D15" s="102" t="s">
        <v>16</v>
      </c>
      <c r="E15" s="204">
        <v>100</v>
      </c>
      <c r="F15" s="230"/>
      <c r="G15" s="114">
        <f>E15*F15</f>
        <v>0</v>
      </c>
    </row>
    <row r="16" spans="2:7" ht="43.2">
      <c r="B16" s="84">
        <v>6</v>
      </c>
      <c r="C16" s="155" t="s">
        <v>669</v>
      </c>
      <c r="D16" s="102"/>
      <c r="E16" s="204"/>
      <c r="F16" s="230"/>
      <c r="G16" s="111"/>
    </row>
    <row r="17" spans="2:7">
      <c r="B17" s="84"/>
      <c r="C17" s="85"/>
      <c r="D17" s="102" t="s">
        <v>16</v>
      </c>
      <c r="E17" s="204">
        <f>6*3.2</f>
        <v>19.200000000000003</v>
      </c>
      <c r="F17" s="230"/>
      <c r="G17" s="114">
        <f>E17*F17</f>
        <v>0</v>
      </c>
    </row>
    <row r="18" spans="2:7" ht="43.2">
      <c r="B18" s="84">
        <v>7</v>
      </c>
      <c r="C18" s="73" t="s">
        <v>670</v>
      </c>
      <c r="D18" s="102"/>
      <c r="E18" s="102"/>
      <c r="F18" s="230"/>
      <c r="G18" s="111"/>
    </row>
    <row r="19" spans="2:7">
      <c r="B19" s="84"/>
      <c r="C19" s="73" t="s">
        <v>201</v>
      </c>
      <c r="D19" s="102"/>
      <c r="E19" s="102"/>
      <c r="F19" s="230"/>
      <c r="G19" s="111"/>
    </row>
    <row r="20" spans="2:7" ht="28.8">
      <c r="B20" s="84"/>
      <c r="C20" s="73" t="s">
        <v>671</v>
      </c>
      <c r="D20" s="102"/>
      <c r="E20" s="102"/>
      <c r="F20" s="230"/>
      <c r="G20" s="111"/>
    </row>
    <row r="21" spans="2:7">
      <c r="B21" s="84"/>
      <c r="C21" s="73" t="s">
        <v>202</v>
      </c>
      <c r="D21" s="102"/>
      <c r="E21" s="102"/>
      <c r="F21" s="230"/>
      <c r="G21" s="111"/>
    </row>
    <row r="22" spans="2:7" ht="79.2" customHeight="1">
      <c r="B22" s="84"/>
      <c r="C22" s="73" t="s">
        <v>203</v>
      </c>
      <c r="D22" s="102"/>
      <c r="E22" s="102"/>
      <c r="F22" s="230"/>
      <c r="G22" s="111"/>
    </row>
    <row r="23" spans="2:7" ht="28.8">
      <c r="B23" s="84"/>
      <c r="C23" s="319" t="s">
        <v>779</v>
      </c>
      <c r="D23" s="102"/>
      <c r="E23" s="102"/>
      <c r="F23" s="230"/>
      <c r="G23" s="111"/>
    </row>
    <row r="24" spans="2:7" ht="28.8">
      <c r="B24" s="84"/>
      <c r="C24" s="514" t="s">
        <v>780</v>
      </c>
      <c r="D24" s="102" t="s">
        <v>16</v>
      </c>
      <c r="E24" s="204">
        <v>165</v>
      </c>
      <c r="F24" s="230"/>
      <c r="G24" s="114">
        <f>E24*F24</f>
        <v>0</v>
      </c>
    </row>
    <row r="25" spans="2:7" ht="57.6">
      <c r="B25" s="84">
        <v>8</v>
      </c>
      <c r="C25" s="122" t="s">
        <v>605</v>
      </c>
      <c r="D25" s="102"/>
      <c r="E25" s="102"/>
      <c r="F25" s="230"/>
      <c r="G25" s="111"/>
    </row>
    <row r="26" spans="2:7">
      <c r="B26" s="84"/>
      <c r="C26" s="134"/>
      <c r="D26" s="102" t="s">
        <v>10</v>
      </c>
      <c r="E26" s="102">
        <v>1</v>
      </c>
      <c r="F26" s="230"/>
      <c r="G26" s="111">
        <f t="shared" ref="G26:G33" si="0">F26*E26</f>
        <v>0</v>
      </c>
    </row>
    <row r="27" spans="2:7" ht="57.6">
      <c r="B27" s="84">
        <v>9</v>
      </c>
      <c r="C27" s="512" t="s">
        <v>1036</v>
      </c>
      <c r="D27" s="206"/>
      <c r="E27" s="206"/>
      <c r="F27" s="230"/>
      <c r="G27" s="111"/>
    </row>
    <row r="28" spans="2:7">
      <c r="B28" s="84"/>
      <c r="C28" s="134"/>
      <c r="D28" s="204" t="s">
        <v>16</v>
      </c>
      <c r="E28" s="204">
        <v>93</v>
      </c>
      <c r="F28" s="230"/>
      <c r="G28" s="111">
        <f t="shared" si="0"/>
        <v>0</v>
      </c>
    </row>
    <row r="29" spans="2:7" ht="115.2">
      <c r="B29" s="677">
        <v>10</v>
      </c>
      <c r="C29" s="154" t="s">
        <v>1085</v>
      </c>
      <c r="D29" s="204"/>
      <c r="E29" s="204"/>
      <c r="F29" s="230"/>
      <c r="G29" s="114"/>
    </row>
    <row r="30" spans="2:7" ht="28.8">
      <c r="B30" s="677"/>
      <c r="C30" s="678" t="s">
        <v>1086</v>
      </c>
      <c r="D30" s="204" t="s">
        <v>15</v>
      </c>
      <c r="E30" s="204">
        <f>3.5*0.4*0.48</f>
        <v>0.67200000000000004</v>
      </c>
      <c r="F30" s="230"/>
      <c r="G30" s="114">
        <f t="shared" si="0"/>
        <v>0</v>
      </c>
    </row>
    <row r="31" spans="2:7" ht="28.8">
      <c r="B31" s="677"/>
      <c r="C31" s="679" t="s">
        <v>1087</v>
      </c>
      <c r="D31" s="204" t="s">
        <v>134</v>
      </c>
      <c r="E31" s="204">
        <v>49</v>
      </c>
      <c r="F31" s="230"/>
      <c r="G31" s="114">
        <f t="shared" si="0"/>
        <v>0</v>
      </c>
    </row>
    <row r="32" spans="2:7" ht="43.2">
      <c r="B32" s="677"/>
      <c r="C32" s="678" t="s">
        <v>1088</v>
      </c>
      <c r="D32" s="204" t="s">
        <v>134</v>
      </c>
      <c r="E32" s="204">
        <f>49-3</f>
        <v>46</v>
      </c>
      <c r="F32" s="230"/>
      <c r="G32" s="114">
        <f t="shared" si="0"/>
        <v>0</v>
      </c>
    </row>
    <row r="33" spans="2:7" ht="28.8">
      <c r="B33" s="677"/>
      <c r="C33" s="678" t="s">
        <v>1089</v>
      </c>
      <c r="D33" s="204" t="s">
        <v>16</v>
      </c>
      <c r="E33" s="204">
        <f>49*1.8</f>
        <v>88.2</v>
      </c>
      <c r="F33" s="230"/>
      <c r="G33" s="114">
        <f t="shared" si="0"/>
        <v>0</v>
      </c>
    </row>
    <row r="34" spans="2:7" ht="28.8">
      <c r="B34" s="677"/>
      <c r="C34" s="678" t="s">
        <v>1090</v>
      </c>
      <c r="D34" s="204"/>
      <c r="E34" s="204"/>
      <c r="F34" s="230"/>
      <c r="G34" s="114"/>
    </row>
    <row r="35" spans="2:7" ht="15.6">
      <c r="B35" s="677"/>
      <c r="C35" s="680"/>
      <c r="D35" s="204"/>
      <c r="E35" s="204"/>
      <c r="F35" s="230"/>
      <c r="G35" s="114"/>
    </row>
    <row r="36" spans="2:7" ht="15" thickBot="1">
      <c r="B36" s="39"/>
      <c r="C36" s="231" t="s">
        <v>205</v>
      </c>
      <c r="D36" s="232"/>
      <c r="E36" s="232"/>
      <c r="F36" s="233"/>
      <c r="G36" s="234">
        <f>SUM(G6:G35)</f>
        <v>0</v>
      </c>
    </row>
  </sheetData>
  <mergeCells count="1">
    <mergeCell ref="C2:G2"/>
  </mergeCells>
  <pageMargins left="0.7" right="0.7" top="0.75" bottom="0.75" header="0.3" footer="0.3"/>
  <pageSetup paperSize="9" scale="8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L37"/>
  <sheetViews>
    <sheetView view="pageBreakPreview" topLeftCell="A22" zoomScaleNormal="100" zoomScaleSheetLayoutView="100" workbookViewId="0">
      <selection activeCell="F7" sqref="F7:F36"/>
    </sheetView>
  </sheetViews>
  <sheetFormatPr defaultRowHeight="14.4"/>
  <cols>
    <col min="1" max="1" width="7" customWidth="1"/>
    <col min="3" max="3" width="35.6640625" customWidth="1"/>
    <col min="7" max="7" width="13.109375" customWidth="1"/>
    <col min="9" max="9" width="45.88671875" customWidth="1"/>
  </cols>
  <sheetData>
    <row r="2" spans="2:7">
      <c r="C2" s="712"/>
      <c r="D2" s="712"/>
      <c r="E2" s="712"/>
      <c r="F2" s="712"/>
      <c r="G2" s="712"/>
    </row>
    <row r="3" spans="2:7">
      <c r="B3" s="41" t="s">
        <v>181</v>
      </c>
      <c r="C3" s="41" t="s">
        <v>154</v>
      </c>
      <c r="D3" s="42"/>
      <c r="E3" s="42"/>
      <c r="F3" s="42"/>
      <c r="G3" s="42"/>
    </row>
    <row r="4" spans="2:7" ht="24">
      <c r="B4" s="255" t="s">
        <v>0</v>
      </c>
      <c r="C4" s="242" t="s">
        <v>1</v>
      </c>
      <c r="D4" s="241" t="s">
        <v>2</v>
      </c>
      <c r="E4" s="242" t="s">
        <v>3</v>
      </c>
      <c r="F4" s="243" t="s">
        <v>4</v>
      </c>
      <c r="G4" s="244" t="s">
        <v>5</v>
      </c>
    </row>
    <row r="5" spans="2:7">
      <c r="B5" s="42"/>
      <c r="C5" s="43"/>
      <c r="D5" s="42"/>
      <c r="E5" s="42"/>
      <c r="F5" s="42"/>
      <c r="G5" s="42"/>
    </row>
    <row r="6" spans="2:7" ht="57.6">
      <c r="B6" s="84"/>
      <c r="C6" s="83" t="s">
        <v>156</v>
      </c>
      <c r="D6" s="86"/>
      <c r="E6" s="82"/>
      <c r="F6" s="82"/>
      <c r="G6" s="87"/>
    </row>
    <row r="7" spans="2:7" ht="28.8">
      <c r="B7" s="84">
        <v>1</v>
      </c>
      <c r="C7" s="83" t="s">
        <v>190</v>
      </c>
      <c r="D7" s="86"/>
      <c r="E7" s="131"/>
      <c r="F7" s="256"/>
      <c r="G7" s="87"/>
    </row>
    <row r="8" spans="2:7">
      <c r="B8" s="84"/>
      <c r="C8" s="83"/>
      <c r="D8" s="86" t="s">
        <v>32</v>
      </c>
      <c r="E8" s="131">
        <v>6</v>
      </c>
      <c r="F8" s="256"/>
      <c r="G8" s="87">
        <f>E8*F8</f>
        <v>0</v>
      </c>
    </row>
    <row r="9" spans="2:7" ht="43.2">
      <c r="B9" s="84">
        <f>B7+1</f>
        <v>2</v>
      </c>
      <c r="C9" s="83" t="s">
        <v>22</v>
      </c>
      <c r="D9" s="86"/>
      <c r="E9" s="131"/>
      <c r="F9" s="256"/>
      <c r="G9" s="87"/>
    </row>
    <row r="10" spans="2:7">
      <c r="B10" s="84"/>
      <c r="C10" s="86"/>
      <c r="D10" s="86" t="s">
        <v>8</v>
      </c>
      <c r="E10" s="131">
        <v>8</v>
      </c>
      <c r="F10" s="256"/>
      <c r="G10" s="87">
        <f>E10*F10</f>
        <v>0</v>
      </c>
    </row>
    <row r="11" spans="2:7" ht="57.6">
      <c r="B11" s="84">
        <f t="shared" ref="B11:B35" si="0">B9+1</f>
        <v>3</v>
      </c>
      <c r="C11" s="83" t="s">
        <v>606</v>
      </c>
      <c r="D11" s="86"/>
      <c r="E11" s="131"/>
      <c r="F11" s="256"/>
      <c r="G11" s="87"/>
    </row>
    <row r="12" spans="2:7">
      <c r="B12" s="84"/>
      <c r="C12" s="86"/>
      <c r="D12" s="86" t="s">
        <v>15</v>
      </c>
      <c r="E12" s="131">
        <f>25*1*2</f>
        <v>50</v>
      </c>
      <c r="F12" s="256"/>
      <c r="G12" s="87">
        <f>E12*F12</f>
        <v>0</v>
      </c>
    </row>
    <row r="13" spans="2:7" ht="28.8">
      <c r="B13" s="84">
        <f t="shared" si="0"/>
        <v>4</v>
      </c>
      <c r="C13" s="83" t="s">
        <v>23</v>
      </c>
      <c r="D13" s="86"/>
      <c r="E13" s="131"/>
      <c r="F13" s="256"/>
      <c r="G13" s="87"/>
    </row>
    <row r="14" spans="2:7">
      <c r="B14" s="84"/>
      <c r="C14" s="86"/>
      <c r="D14" s="86" t="s">
        <v>16</v>
      </c>
      <c r="E14" s="131">
        <v>50</v>
      </c>
      <c r="F14" s="256"/>
      <c r="G14" s="87">
        <f>E14*F14</f>
        <v>0</v>
      </c>
    </row>
    <row r="15" spans="2:7" ht="72">
      <c r="B15" s="84">
        <f t="shared" si="0"/>
        <v>5</v>
      </c>
      <c r="C15" s="83" t="s">
        <v>27</v>
      </c>
      <c r="D15" s="86"/>
      <c r="E15" s="131"/>
      <c r="F15" s="256"/>
      <c r="G15" s="87"/>
    </row>
    <row r="16" spans="2:7">
      <c r="B16" s="84"/>
      <c r="C16" s="86"/>
      <c r="D16" s="86" t="s">
        <v>15</v>
      </c>
      <c r="E16" s="131">
        <v>5</v>
      </c>
      <c r="F16" s="256"/>
      <c r="G16" s="87">
        <f>E16*F16</f>
        <v>0</v>
      </c>
    </row>
    <row r="17" spans="2:12" ht="72">
      <c r="B17" s="84">
        <f t="shared" si="0"/>
        <v>6</v>
      </c>
      <c r="C17" s="83" t="s">
        <v>26</v>
      </c>
      <c r="D17" s="86"/>
      <c r="E17" s="131"/>
      <c r="F17" s="256"/>
      <c r="G17" s="87"/>
    </row>
    <row r="18" spans="2:12">
      <c r="B18" s="84"/>
      <c r="C18" s="86"/>
      <c r="D18" s="86" t="s">
        <v>15</v>
      </c>
      <c r="E18" s="131">
        <v>30</v>
      </c>
      <c r="F18" s="256"/>
      <c r="G18" s="87">
        <f>E18*F18</f>
        <v>0</v>
      </c>
    </row>
    <row r="19" spans="2:12" ht="86.4">
      <c r="B19" s="84">
        <f t="shared" si="0"/>
        <v>7</v>
      </c>
      <c r="C19" s="83" t="s">
        <v>672</v>
      </c>
      <c r="D19" s="86"/>
      <c r="E19" s="131"/>
      <c r="F19" s="256"/>
      <c r="G19" s="87"/>
      <c r="I19" s="19"/>
    </row>
    <row r="20" spans="2:12">
      <c r="B20" s="84"/>
      <c r="C20" s="156" t="s">
        <v>673</v>
      </c>
      <c r="D20" s="86" t="s">
        <v>7</v>
      </c>
      <c r="E20" s="131">
        <v>25</v>
      </c>
      <c r="F20" s="256"/>
      <c r="G20" s="87">
        <f>E20*F20</f>
        <v>0</v>
      </c>
      <c r="I20" s="62"/>
      <c r="J20" s="63"/>
      <c r="K20" s="63"/>
      <c r="L20" s="3"/>
    </row>
    <row r="21" spans="2:12" ht="57.6">
      <c r="B21" s="84">
        <v>8</v>
      </c>
      <c r="C21" s="83" t="s">
        <v>24</v>
      </c>
      <c r="D21" s="86"/>
      <c r="E21" s="131"/>
      <c r="F21" s="256"/>
      <c r="G21" s="87"/>
    </row>
    <row r="22" spans="2:12">
      <c r="B22" s="84"/>
      <c r="C22" s="86"/>
      <c r="D22" s="86" t="s">
        <v>15</v>
      </c>
      <c r="E22" s="131">
        <v>20</v>
      </c>
      <c r="F22" s="256"/>
      <c r="G22" s="87">
        <f>E22*F22</f>
        <v>0</v>
      </c>
    </row>
    <row r="23" spans="2:12" ht="43.2">
      <c r="B23" s="84">
        <f t="shared" si="0"/>
        <v>9</v>
      </c>
      <c r="C23" s="83" t="s">
        <v>28</v>
      </c>
      <c r="D23" s="86"/>
      <c r="E23" s="131"/>
      <c r="F23" s="256"/>
      <c r="G23" s="87"/>
    </row>
    <row r="24" spans="2:12">
      <c r="B24" s="84"/>
      <c r="C24" s="86"/>
      <c r="D24" s="86" t="s">
        <v>15</v>
      </c>
      <c r="E24" s="131">
        <v>20</v>
      </c>
      <c r="F24" s="256"/>
      <c r="G24" s="87">
        <f>E24*F24</f>
        <v>0</v>
      </c>
    </row>
    <row r="25" spans="2:12" hidden="1">
      <c r="B25" s="84">
        <f t="shared" si="0"/>
        <v>10</v>
      </c>
      <c r="C25" s="157"/>
      <c r="D25" s="86"/>
      <c r="E25" s="131"/>
      <c r="F25" s="256"/>
      <c r="G25" s="87"/>
    </row>
    <row r="26" spans="2:12" hidden="1">
      <c r="B26" s="84">
        <f t="shared" si="0"/>
        <v>1</v>
      </c>
      <c r="C26" s="86"/>
      <c r="D26" s="86"/>
      <c r="E26" s="131"/>
      <c r="F26" s="256"/>
      <c r="G26" s="87"/>
    </row>
    <row r="27" spans="2:12" hidden="1">
      <c r="B27" s="84">
        <f t="shared" si="0"/>
        <v>11</v>
      </c>
      <c r="C27" s="86"/>
      <c r="D27" s="86"/>
      <c r="E27" s="131"/>
      <c r="F27" s="256"/>
      <c r="G27" s="87"/>
    </row>
    <row r="28" spans="2:12" hidden="1">
      <c r="B28" s="84">
        <f t="shared" si="0"/>
        <v>2</v>
      </c>
      <c r="C28" s="83"/>
      <c r="D28" s="86"/>
      <c r="E28" s="131"/>
      <c r="F28" s="256"/>
      <c r="G28" s="87"/>
    </row>
    <row r="29" spans="2:12" hidden="1">
      <c r="B29" s="84">
        <f t="shared" si="0"/>
        <v>12</v>
      </c>
      <c r="C29" s="86"/>
      <c r="D29" s="86"/>
      <c r="E29" s="131"/>
      <c r="F29" s="256"/>
      <c r="G29" s="87"/>
    </row>
    <row r="30" spans="2:12" hidden="1">
      <c r="B30" s="84">
        <f t="shared" si="0"/>
        <v>3</v>
      </c>
      <c r="C30" s="86"/>
      <c r="D30" s="86"/>
      <c r="E30" s="131"/>
      <c r="F30" s="256"/>
      <c r="G30" s="87"/>
    </row>
    <row r="31" spans="2:12" hidden="1">
      <c r="B31" s="84">
        <f t="shared" si="0"/>
        <v>13</v>
      </c>
      <c r="C31" s="86"/>
      <c r="D31" s="86"/>
      <c r="E31" s="131"/>
      <c r="F31" s="256"/>
      <c r="G31" s="87"/>
    </row>
    <row r="32" spans="2:12" hidden="1">
      <c r="B32" s="84">
        <f t="shared" si="0"/>
        <v>4</v>
      </c>
      <c r="C32" s="86"/>
      <c r="D32" s="86"/>
      <c r="E32" s="131"/>
      <c r="F32" s="256"/>
      <c r="G32" s="87"/>
    </row>
    <row r="33" spans="2:7" ht="57.6">
      <c r="B33" s="84">
        <f>B23+1</f>
        <v>10</v>
      </c>
      <c r="C33" s="125" t="s">
        <v>674</v>
      </c>
      <c r="D33" s="86"/>
      <c r="E33" s="131"/>
      <c r="F33" s="256"/>
      <c r="G33" s="87"/>
    </row>
    <row r="34" spans="2:7">
      <c r="B34" s="84"/>
      <c r="C34" s="86"/>
      <c r="D34" s="86" t="s">
        <v>10</v>
      </c>
      <c r="E34" s="131">
        <v>1</v>
      </c>
      <c r="F34" s="256"/>
      <c r="G34" s="87">
        <f>E34*F34</f>
        <v>0</v>
      </c>
    </row>
    <row r="35" spans="2:7" ht="28.8">
      <c r="B35" s="84">
        <f t="shared" si="0"/>
        <v>11</v>
      </c>
      <c r="C35" s="83" t="s">
        <v>29</v>
      </c>
      <c r="D35" s="86"/>
      <c r="E35" s="131"/>
      <c r="F35" s="256"/>
      <c r="G35" s="87"/>
    </row>
    <row r="36" spans="2:7">
      <c r="B36" s="84"/>
      <c r="C36" s="86"/>
      <c r="D36" s="86" t="s">
        <v>7</v>
      </c>
      <c r="E36" s="82">
        <v>100</v>
      </c>
      <c r="F36" s="256"/>
      <c r="G36" s="87">
        <f>E36*F36</f>
        <v>0</v>
      </c>
    </row>
    <row r="37" spans="2:7" ht="15" thickBot="1">
      <c r="B37" s="42"/>
      <c r="C37" s="257" t="s">
        <v>178</v>
      </c>
      <c r="D37" s="258"/>
      <c r="E37" s="258"/>
      <c r="F37" s="258"/>
      <c r="G37" s="259">
        <f>SUM(G6:G36)</f>
        <v>0</v>
      </c>
    </row>
  </sheetData>
  <mergeCells count="1">
    <mergeCell ref="C2:G2"/>
  </mergeCells>
  <pageMargins left="0.7" right="0.7" top="0.75" bottom="0.75" header="0.3" footer="0.3"/>
  <pageSetup paperSize="9"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14"/>
  <sheetViews>
    <sheetView view="pageBreakPreview" topLeftCell="A7" zoomScaleNormal="100" zoomScaleSheetLayoutView="100" workbookViewId="0">
      <selection activeCell="C13" sqref="C13"/>
    </sheetView>
  </sheetViews>
  <sheetFormatPr defaultRowHeight="14.4"/>
  <cols>
    <col min="1" max="1" width="3.5546875" customWidth="1"/>
    <col min="3" max="3" width="53" customWidth="1"/>
    <col min="6" max="6" width="12.5546875" customWidth="1"/>
    <col min="7" max="7" width="14.44140625" customWidth="1"/>
    <col min="8" max="8" width="9.109375" customWidth="1"/>
  </cols>
  <sheetData>
    <row r="2" spans="2:9">
      <c r="C2" s="712"/>
      <c r="D2" s="712"/>
      <c r="E2" s="712"/>
      <c r="F2" s="712"/>
      <c r="G2" s="712"/>
    </row>
    <row r="3" spans="2:9" ht="29.4" thickBot="1">
      <c r="B3" s="36" t="s">
        <v>182</v>
      </c>
      <c r="C3" s="52" t="s">
        <v>183</v>
      </c>
      <c r="D3" s="42"/>
      <c r="E3" s="42"/>
      <c r="F3" s="42"/>
      <c r="G3" s="42"/>
      <c r="H3" s="42"/>
    </row>
    <row r="4" spans="2:9">
      <c r="B4" s="260" t="s">
        <v>0</v>
      </c>
      <c r="C4" s="227" t="s">
        <v>1</v>
      </c>
      <c r="D4" s="226" t="s">
        <v>2</v>
      </c>
      <c r="E4" s="227" t="s">
        <v>3</v>
      </c>
      <c r="F4" s="228" t="s">
        <v>4</v>
      </c>
      <c r="G4" s="229" t="s">
        <v>5</v>
      </c>
      <c r="H4" s="42"/>
    </row>
    <row r="5" spans="2:9" ht="84.75" customHeight="1">
      <c r="B5" s="128"/>
      <c r="C5" s="158" t="s">
        <v>675</v>
      </c>
      <c r="D5" s="129"/>
      <c r="E5" s="128"/>
      <c r="F5" s="261"/>
      <c r="G5" s="130"/>
      <c r="H5" s="42"/>
    </row>
    <row r="6" spans="2:9">
      <c r="B6" s="93"/>
      <c r="C6" s="94" t="s">
        <v>146</v>
      </c>
      <c r="D6" s="82"/>
      <c r="E6" s="131"/>
      <c r="F6" s="256"/>
      <c r="G6" s="87"/>
      <c r="H6" s="42"/>
      <c r="I6" s="22"/>
    </row>
    <row r="7" spans="2:9" ht="72">
      <c r="B7" s="84">
        <v>1</v>
      </c>
      <c r="C7" s="97" t="s">
        <v>147</v>
      </c>
      <c r="D7" s="82"/>
      <c r="E7" s="131"/>
      <c r="F7" s="256"/>
      <c r="G7" s="87"/>
      <c r="H7" s="42"/>
      <c r="I7" s="22"/>
    </row>
    <row r="8" spans="2:9">
      <c r="B8" s="84"/>
      <c r="C8" s="97"/>
      <c r="D8" s="82" t="s">
        <v>15</v>
      </c>
      <c r="E8" s="131">
        <v>40</v>
      </c>
      <c r="F8" s="262"/>
      <c r="G8" s="87">
        <f>E8*F8</f>
        <v>0</v>
      </c>
      <c r="H8" s="42"/>
      <c r="I8" s="22"/>
    </row>
    <row r="9" spans="2:9" ht="57.6">
      <c r="B9" s="84">
        <f>B7+1</f>
        <v>2</v>
      </c>
      <c r="C9" s="97" t="s">
        <v>148</v>
      </c>
      <c r="D9" s="82"/>
      <c r="E9" s="131"/>
      <c r="F9" s="262"/>
      <c r="G9" s="87"/>
      <c r="H9" s="42"/>
      <c r="I9" s="22"/>
    </row>
    <row r="10" spans="2:9">
      <c r="B10" s="84"/>
      <c r="C10" s="99"/>
      <c r="D10" s="82" t="s">
        <v>134</v>
      </c>
      <c r="E10" s="131">
        <v>100</v>
      </c>
      <c r="F10" s="262"/>
      <c r="G10" s="87">
        <f>E10*F10</f>
        <v>0</v>
      </c>
      <c r="H10" s="42"/>
      <c r="I10" s="22"/>
    </row>
    <row r="11" spans="2:9" ht="57.6">
      <c r="B11" s="84">
        <f t="shared" ref="B11" si="0">B9+1</f>
        <v>3</v>
      </c>
      <c r="C11" s="101" t="s">
        <v>188</v>
      </c>
      <c r="D11" s="82"/>
      <c r="E11" s="131"/>
      <c r="F11" s="262"/>
      <c r="G11" s="87"/>
      <c r="H11" s="42"/>
      <c r="I11" s="22"/>
    </row>
    <row r="12" spans="2:9">
      <c r="B12" s="84"/>
      <c r="C12" s="99"/>
      <c r="D12" s="82" t="s">
        <v>8</v>
      </c>
      <c r="E12" s="131">
        <v>2</v>
      </c>
      <c r="F12" s="262"/>
      <c r="G12" s="87">
        <f>E12*F12</f>
        <v>0</v>
      </c>
      <c r="H12" s="42"/>
      <c r="I12" s="22"/>
    </row>
    <row r="13" spans="2:9">
      <c r="B13" s="84"/>
      <c r="C13" s="132"/>
      <c r="D13" s="82"/>
      <c r="E13" s="131"/>
      <c r="F13" s="262"/>
      <c r="G13" s="87"/>
      <c r="H13" s="42"/>
    </row>
    <row r="14" spans="2:9" ht="15" thickBot="1">
      <c r="B14" s="263"/>
      <c r="C14" s="264" t="s">
        <v>185</v>
      </c>
      <c r="D14" s="258"/>
      <c r="E14" s="258"/>
      <c r="F14" s="258"/>
      <c r="G14" s="259">
        <f>SUM(G5:G13)</f>
        <v>0</v>
      </c>
    </row>
  </sheetData>
  <mergeCells count="1">
    <mergeCell ref="C2:G2"/>
  </mergeCells>
  <pageMargins left="0.7" right="0.7" top="0.75" bottom="0.75" header="0.3" footer="0.3"/>
  <pageSetup paperSize="9"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G26"/>
  <sheetViews>
    <sheetView view="pageBreakPreview" topLeftCell="A19" zoomScaleNormal="100" zoomScaleSheetLayoutView="100" workbookViewId="0">
      <selection activeCell="F7" sqref="F7:F25"/>
    </sheetView>
  </sheetViews>
  <sheetFormatPr defaultRowHeight="14.4"/>
  <cols>
    <col min="1" max="1" width="6" customWidth="1"/>
    <col min="2" max="2" width="7.33203125" customWidth="1"/>
    <col min="3" max="3" width="39.5546875" customWidth="1"/>
    <col min="4" max="4" width="5.109375" customWidth="1"/>
    <col min="5" max="5" width="8.109375" customWidth="1"/>
    <col min="6" max="6" width="11.5546875" bestFit="1" customWidth="1"/>
    <col min="7" max="7" width="11.6640625" bestFit="1" customWidth="1"/>
    <col min="12" max="12" width="45.5546875" customWidth="1"/>
  </cols>
  <sheetData>
    <row r="2" spans="1:7">
      <c r="C2" s="712"/>
      <c r="D2" s="712"/>
      <c r="E2" s="712"/>
      <c r="F2" s="712"/>
      <c r="G2" s="712"/>
    </row>
    <row r="3" spans="1:7" ht="15" thickBot="1">
      <c r="B3" s="18" t="s">
        <v>184</v>
      </c>
      <c r="C3" s="18" t="s">
        <v>194</v>
      </c>
      <c r="D3" s="38"/>
      <c r="E3" s="38"/>
      <c r="F3" s="38"/>
      <c r="G3" s="38"/>
    </row>
    <row r="4" spans="1:7" ht="24.6" thickBot="1">
      <c r="A4" s="28"/>
      <c r="B4" s="248" t="s">
        <v>0</v>
      </c>
      <c r="C4" s="249" t="s">
        <v>1</v>
      </c>
      <c r="D4" s="250" t="s">
        <v>2</v>
      </c>
      <c r="E4" s="251" t="s">
        <v>3</v>
      </c>
      <c r="F4" s="252" t="s">
        <v>4</v>
      </c>
      <c r="G4" s="253" t="s">
        <v>5</v>
      </c>
    </row>
    <row r="5" spans="1:7">
      <c r="A5" s="25"/>
      <c r="B5" s="30" t="s">
        <v>158</v>
      </c>
      <c r="C5" s="32"/>
      <c r="D5" s="37"/>
      <c r="E5" s="29"/>
      <c r="F5" s="44"/>
      <c r="G5" s="46"/>
    </row>
    <row r="6" spans="1:7" ht="28.8">
      <c r="A6" s="25"/>
      <c r="B6" s="202" t="s">
        <v>620</v>
      </c>
      <c r="C6" s="83" t="s">
        <v>191</v>
      </c>
      <c r="D6" s="109"/>
      <c r="E6" s="103"/>
      <c r="F6" s="104"/>
      <c r="G6" s="159"/>
    </row>
    <row r="7" spans="1:7">
      <c r="A7" s="25"/>
      <c r="B7" s="160"/>
      <c r="C7" s="101"/>
      <c r="D7" s="109" t="s">
        <v>32</v>
      </c>
      <c r="E7" s="681">
        <v>10</v>
      </c>
      <c r="F7" s="265"/>
      <c r="G7" s="159">
        <f>E7*F7</f>
        <v>0</v>
      </c>
    </row>
    <row r="8" spans="1:7" ht="15.6">
      <c r="A8" s="28"/>
      <c r="B8" s="160"/>
      <c r="C8" s="116"/>
      <c r="D8" s="109"/>
      <c r="E8" s="681"/>
      <c r="F8" s="265"/>
      <c r="G8" s="159"/>
    </row>
    <row r="9" spans="1:7" ht="57.6">
      <c r="A9" s="31" t="s">
        <v>157</v>
      </c>
      <c r="B9" s="100" t="s">
        <v>621</v>
      </c>
      <c r="C9" s="116" t="s">
        <v>678</v>
      </c>
      <c r="D9" s="161"/>
      <c r="E9" s="682"/>
      <c r="F9" s="266"/>
      <c r="G9" s="162"/>
    </row>
    <row r="10" spans="1:7">
      <c r="A10" s="31"/>
      <c r="B10" s="160"/>
      <c r="C10" s="116"/>
      <c r="D10" s="161" t="s">
        <v>15</v>
      </c>
      <c r="E10" s="682">
        <f>30*1*0.4</f>
        <v>12</v>
      </c>
      <c r="F10" s="266"/>
      <c r="G10" s="162">
        <f>E10*F10</f>
        <v>0</v>
      </c>
    </row>
    <row r="11" spans="1:7">
      <c r="A11" s="31"/>
      <c r="B11" s="160"/>
      <c r="C11" s="116"/>
      <c r="D11" s="161"/>
      <c r="E11" s="682"/>
      <c r="F11" s="266"/>
      <c r="G11" s="162"/>
    </row>
    <row r="12" spans="1:7" ht="28.8">
      <c r="A12" s="31"/>
      <c r="B12" s="100" t="s">
        <v>622</v>
      </c>
      <c r="C12" s="116" t="s">
        <v>679</v>
      </c>
      <c r="D12" s="161"/>
      <c r="E12" s="682"/>
      <c r="F12" s="266"/>
      <c r="G12" s="162"/>
    </row>
    <row r="13" spans="1:7">
      <c r="A13" s="31"/>
      <c r="B13" s="163" t="s">
        <v>157</v>
      </c>
      <c r="C13" s="116" t="s">
        <v>157</v>
      </c>
      <c r="D13" s="161" t="s">
        <v>32</v>
      </c>
      <c r="E13" s="682">
        <v>2</v>
      </c>
      <c r="F13" s="266"/>
      <c r="G13" s="162">
        <f>E13*F13</f>
        <v>0</v>
      </c>
    </row>
    <row r="14" spans="1:7">
      <c r="A14" s="31"/>
      <c r="B14" s="163"/>
      <c r="C14" s="116"/>
      <c r="D14" s="161"/>
      <c r="E14" s="682"/>
      <c r="F14" s="266"/>
      <c r="G14" s="162"/>
    </row>
    <row r="15" spans="1:7" ht="43.2">
      <c r="A15" s="28"/>
      <c r="B15" s="100" t="s">
        <v>623</v>
      </c>
      <c r="C15" s="101" t="s">
        <v>676</v>
      </c>
      <c r="D15" s="102"/>
      <c r="E15" s="681"/>
      <c r="F15" s="265"/>
      <c r="G15" s="104"/>
    </row>
    <row r="16" spans="1:7" ht="15.6">
      <c r="A16" s="28"/>
      <c r="B16" s="100"/>
      <c r="C16" s="101" t="s">
        <v>160</v>
      </c>
      <c r="D16" s="102" t="s">
        <v>7</v>
      </c>
      <c r="E16" s="681">
        <v>25</v>
      </c>
      <c r="F16" s="265"/>
      <c r="G16" s="104">
        <f>E16*F16</f>
        <v>0</v>
      </c>
    </row>
    <row r="17" spans="1:7" ht="15.6">
      <c r="A17" s="28"/>
      <c r="B17" s="100"/>
      <c r="C17" s="116"/>
      <c r="D17" s="102"/>
      <c r="E17" s="681"/>
      <c r="F17" s="265"/>
      <c r="G17" s="104"/>
    </row>
    <row r="18" spans="1:7" ht="100.8">
      <c r="A18" s="28"/>
      <c r="B18" s="100" t="s">
        <v>624</v>
      </c>
      <c r="C18" s="101" t="s">
        <v>677</v>
      </c>
      <c r="D18" s="102"/>
      <c r="E18" s="681"/>
      <c r="F18" s="265"/>
      <c r="G18" s="104"/>
    </row>
    <row r="19" spans="1:7" ht="15.6">
      <c r="A19" s="28"/>
      <c r="B19" s="163"/>
      <c r="C19" s="101" t="s">
        <v>161</v>
      </c>
      <c r="D19" s="102" t="s">
        <v>32</v>
      </c>
      <c r="E19" s="681">
        <v>2</v>
      </c>
      <c r="F19" s="265"/>
      <c r="G19" s="104">
        <f>E19*F19</f>
        <v>0</v>
      </c>
    </row>
    <row r="20" spans="1:7" ht="28.8">
      <c r="A20" s="28"/>
      <c r="B20" s="100" t="s">
        <v>625</v>
      </c>
      <c r="C20" s="101" t="s">
        <v>159</v>
      </c>
      <c r="D20" s="102"/>
      <c r="E20" s="681"/>
      <c r="F20" s="265"/>
      <c r="G20" s="104"/>
    </row>
    <row r="21" spans="1:7" ht="15.6">
      <c r="A21" s="28"/>
      <c r="B21" s="163"/>
      <c r="C21" s="101"/>
      <c r="D21" s="102" t="s">
        <v>15</v>
      </c>
      <c r="E21" s="681">
        <v>15</v>
      </c>
      <c r="F21" s="265"/>
      <c r="G21" s="104">
        <f>E21*F21</f>
        <v>0</v>
      </c>
    </row>
    <row r="22" spans="1:7" ht="129.6">
      <c r="A22" s="28"/>
      <c r="B22" s="100" t="s">
        <v>626</v>
      </c>
      <c r="C22" s="101" t="s">
        <v>1084</v>
      </c>
      <c r="D22" s="102"/>
      <c r="E22" s="681"/>
      <c r="F22" s="265"/>
      <c r="G22" s="104"/>
    </row>
    <row r="23" spans="1:7" ht="15.6">
      <c r="A23" s="28"/>
      <c r="B23" s="100"/>
      <c r="C23" s="101"/>
      <c r="D23" s="206" t="s">
        <v>10</v>
      </c>
      <c r="E23" s="681">
        <v>1</v>
      </c>
      <c r="F23" s="265"/>
      <c r="G23" s="104">
        <f>E23*F23</f>
        <v>0</v>
      </c>
    </row>
    <row r="24" spans="1:7" ht="129.6">
      <c r="A24" s="28"/>
      <c r="B24" s="100" t="s">
        <v>627</v>
      </c>
      <c r="C24" s="513" t="s">
        <v>680</v>
      </c>
      <c r="D24" s="206"/>
      <c r="E24" s="681"/>
      <c r="F24" s="265"/>
      <c r="G24" s="104"/>
    </row>
    <row r="25" spans="1:7" ht="15.6">
      <c r="A25" s="28"/>
      <c r="B25" s="100"/>
      <c r="C25" s="101"/>
      <c r="D25" s="206" t="s">
        <v>10</v>
      </c>
      <c r="E25" s="681">
        <v>1</v>
      </c>
      <c r="F25" s="265"/>
      <c r="G25" s="104">
        <f>E25*F25</f>
        <v>0</v>
      </c>
    </row>
    <row r="26" spans="1:7" ht="16.2" thickBot="1">
      <c r="A26" s="28"/>
      <c r="B26" s="45"/>
      <c r="C26" s="267" t="s">
        <v>195</v>
      </c>
      <c r="D26" s="232"/>
      <c r="E26" s="268"/>
      <c r="F26" s="269"/>
      <c r="G26" s="270">
        <f>SUM(G7:G25)</f>
        <v>0</v>
      </c>
    </row>
  </sheetData>
  <mergeCells count="1">
    <mergeCell ref="C2:G2"/>
  </mergeCells>
  <pageMargins left="0.7" right="0.7" top="0.75" bottom="0.75" header="0.3" footer="0.3"/>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G13"/>
  <sheetViews>
    <sheetView view="pageBreakPreview" zoomScaleNormal="100" zoomScaleSheetLayoutView="100" workbookViewId="0">
      <selection activeCell="F6" sqref="F6:F12"/>
    </sheetView>
  </sheetViews>
  <sheetFormatPr defaultRowHeight="14.4"/>
  <cols>
    <col min="1" max="1" width="3.44140625" customWidth="1"/>
    <col min="2" max="2" width="7.33203125" customWidth="1"/>
    <col min="3" max="3" width="39.5546875" customWidth="1"/>
    <col min="4" max="4" width="5.109375" customWidth="1"/>
    <col min="5" max="5" width="8.109375" customWidth="1"/>
    <col min="6" max="6" width="10.109375" bestFit="1" customWidth="1"/>
    <col min="7" max="7" width="11.6640625" bestFit="1" customWidth="1"/>
  </cols>
  <sheetData>
    <row r="2" spans="1:7">
      <c r="C2" s="712"/>
      <c r="D2" s="712"/>
      <c r="E2" s="712"/>
      <c r="F2" s="712"/>
      <c r="G2" s="712"/>
    </row>
    <row r="3" spans="1:7" ht="16.2" thickBot="1">
      <c r="A3" s="28"/>
      <c r="B3" s="54" t="s">
        <v>189</v>
      </c>
      <c r="C3" s="53" t="s">
        <v>1038</v>
      </c>
      <c r="D3" s="24"/>
      <c r="E3" s="26"/>
      <c r="F3" s="27"/>
      <c r="G3" s="51"/>
    </row>
    <row r="4" spans="1:7" ht="24">
      <c r="A4" s="25"/>
      <c r="B4" s="224" t="s">
        <v>0</v>
      </c>
      <c r="C4" s="225" t="s">
        <v>1</v>
      </c>
      <c r="D4" s="226" t="s">
        <v>2</v>
      </c>
      <c r="E4" s="227" t="s">
        <v>3</v>
      </c>
      <c r="F4" s="228" t="s">
        <v>4</v>
      </c>
      <c r="G4" s="229" t="s">
        <v>5</v>
      </c>
    </row>
    <row r="5" spans="1:7">
      <c r="A5" s="25"/>
      <c r="B5" s="209" t="s">
        <v>620</v>
      </c>
      <c r="C5" s="125" t="s">
        <v>1037</v>
      </c>
      <c r="D5" s="127"/>
      <c r="E5" s="164"/>
      <c r="F5" s="165"/>
      <c r="G5" s="166"/>
    </row>
    <row r="6" spans="1:7">
      <c r="A6" s="25"/>
      <c r="B6" s="210"/>
      <c r="C6" s="125" t="s">
        <v>1039</v>
      </c>
      <c r="D6" s="127" t="s">
        <v>32</v>
      </c>
      <c r="E6" s="164">
        <v>1</v>
      </c>
      <c r="F6" s="271"/>
      <c r="G6" s="166">
        <f>E6*F6</f>
        <v>0</v>
      </c>
    </row>
    <row r="7" spans="1:7">
      <c r="A7" s="25"/>
      <c r="B7" s="210"/>
      <c r="C7" s="125" t="s">
        <v>1040</v>
      </c>
      <c r="D7" s="127" t="s">
        <v>32</v>
      </c>
      <c r="E7" s="164">
        <v>2</v>
      </c>
      <c r="F7" s="271"/>
      <c r="G7" s="166">
        <f>E7*F7</f>
        <v>0</v>
      </c>
    </row>
    <row r="8" spans="1:7" ht="57.6">
      <c r="A8" s="31" t="s">
        <v>157</v>
      </c>
      <c r="B8" s="209" t="s">
        <v>621</v>
      </c>
      <c r="C8" s="125" t="s">
        <v>1041</v>
      </c>
      <c r="D8" s="127"/>
      <c r="E8" s="164"/>
      <c r="F8" s="271"/>
      <c r="G8" s="166"/>
    </row>
    <row r="9" spans="1:7">
      <c r="A9" s="31"/>
      <c r="B9" s="167"/>
      <c r="C9" s="125" t="s">
        <v>1042</v>
      </c>
      <c r="D9" s="127" t="s">
        <v>32</v>
      </c>
      <c r="E9" s="164">
        <v>2</v>
      </c>
      <c r="F9" s="271"/>
      <c r="G9" s="166">
        <f>E9*F9</f>
        <v>0</v>
      </c>
    </row>
    <row r="10" spans="1:7">
      <c r="A10" s="31"/>
      <c r="B10" s="167"/>
      <c r="C10" s="125" t="s">
        <v>1043</v>
      </c>
      <c r="D10" s="127" t="s">
        <v>32</v>
      </c>
      <c r="E10" s="164">
        <v>2</v>
      </c>
      <c r="F10" s="271"/>
      <c r="G10" s="166">
        <f>E10*F10</f>
        <v>0</v>
      </c>
    </row>
    <row r="11" spans="1:7" ht="28.8">
      <c r="A11" s="31"/>
      <c r="B11" s="171" t="s">
        <v>622</v>
      </c>
      <c r="C11" s="116" t="s">
        <v>1044</v>
      </c>
      <c r="D11" s="169"/>
      <c r="E11" s="170"/>
      <c r="F11" s="272"/>
      <c r="G11" s="172"/>
    </row>
    <row r="12" spans="1:7">
      <c r="A12" s="31"/>
      <c r="B12" s="171"/>
      <c r="C12" s="168"/>
      <c r="D12" s="169" t="s">
        <v>16</v>
      </c>
      <c r="E12" s="683">
        <v>150</v>
      </c>
      <c r="F12" s="272"/>
      <c r="G12" s="166">
        <f>E12*F12</f>
        <v>0</v>
      </c>
    </row>
    <row r="13" spans="1:7" ht="15" thickBot="1">
      <c r="A13" s="31"/>
      <c r="B13" s="55"/>
      <c r="C13" s="273" t="s">
        <v>187</v>
      </c>
      <c r="D13" s="274"/>
      <c r="E13" s="275"/>
      <c r="F13" s="276"/>
      <c r="G13" s="277">
        <f>SUM(G6:G12)</f>
        <v>0</v>
      </c>
    </row>
  </sheetData>
  <mergeCells count="1">
    <mergeCell ref="C2:G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G43"/>
  <sheetViews>
    <sheetView view="pageBreakPreview" topLeftCell="A31" zoomScaleNormal="100" zoomScaleSheetLayoutView="100" workbookViewId="0">
      <selection activeCell="F7" sqref="F7:F42"/>
    </sheetView>
  </sheetViews>
  <sheetFormatPr defaultRowHeight="14.4"/>
  <cols>
    <col min="1" max="1" width="3.6640625" customWidth="1"/>
    <col min="2" max="2" width="7.33203125" customWidth="1"/>
    <col min="3" max="3" width="39.5546875" customWidth="1"/>
    <col min="4" max="4" width="5.109375" customWidth="1"/>
    <col min="5" max="5" width="8.109375" customWidth="1"/>
    <col min="6" max="6" width="10.109375" bestFit="1" customWidth="1"/>
    <col min="7" max="7" width="11.88671875" bestFit="1" customWidth="1"/>
  </cols>
  <sheetData>
    <row r="3" spans="2:7">
      <c r="C3" s="712"/>
      <c r="D3" s="712"/>
      <c r="E3" s="712"/>
      <c r="F3" s="712"/>
      <c r="G3" s="712"/>
    </row>
    <row r="4" spans="2:7" ht="15" thickBot="1">
      <c r="B4" t="s">
        <v>597</v>
      </c>
      <c r="C4" s="68" t="s">
        <v>207</v>
      </c>
      <c r="D4" s="38"/>
      <c r="E4" s="38"/>
      <c r="F4" s="38"/>
      <c r="G4" s="38"/>
    </row>
    <row r="5" spans="2:7" ht="24">
      <c r="B5" s="224" t="s">
        <v>0</v>
      </c>
      <c r="C5" s="225" t="s">
        <v>1</v>
      </c>
      <c r="D5" s="226" t="s">
        <v>2</v>
      </c>
      <c r="E5" s="227" t="s">
        <v>3</v>
      </c>
      <c r="F5" s="228" t="s">
        <v>4</v>
      </c>
      <c r="G5" s="229" t="s">
        <v>5</v>
      </c>
    </row>
    <row r="6" spans="2:7">
      <c r="B6" s="102"/>
      <c r="C6" s="102"/>
      <c r="D6" s="102"/>
      <c r="E6" s="102"/>
      <c r="F6" s="102"/>
      <c r="G6" s="102"/>
    </row>
    <row r="7" spans="2:7" ht="144">
      <c r="B7" s="153">
        <v>1</v>
      </c>
      <c r="C7" s="19" t="s">
        <v>687</v>
      </c>
      <c r="D7" s="173"/>
      <c r="E7" s="102"/>
      <c r="F7" s="230"/>
      <c r="G7" s="102"/>
    </row>
    <row r="8" spans="2:7">
      <c r="B8" s="153"/>
      <c r="C8" s="150"/>
      <c r="D8" s="174" t="s">
        <v>16</v>
      </c>
      <c r="E8" s="102">
        <v>320</v>
      </c>
      <c r="F8" s="230"/>
      <c r="G8" s="111">
        <f>E8*F8</f>
        <v>0</v>
      </c>
    </row>
    <row r="9" spans="2:7" ht="100.8">
      <c r="B9" s="153">
        <f>B7+1</f>
        <v>2</v>
      </c>
      <c r="C9" s="175" t="s">
        <v>682</v>
      </c>
      <c r="D9" s="174"/>
      <c r="E9" s="102"/>
      <c r="F9" s="230"/>
      <c r="G9" s="111"/>
    </row>
    <row r="10" spans="2:7">
      <c r="B10" s="153"/>
      <c r="C10" s="175"/>
      <c r="D10" s="174" t="s">
        <v>134</v>
      </c>
      <c r="E10" s="204">
        <v>45</v>
      </c>
      <c r="F10" s="230"/>
      <c r="G10" s="111">
        <f>E10*F10</f>
        <v>0</v>
      </c>
    </row>
    <row r="11" spans="2:7" ht="86.4">
      <c r="B11" s="153">
        <f t="shared" ref="B11:B30" si="0">B9+1</f>
        <v>3</v>
      </c>
      <c r="C11" s="19" t="s">
        <v>683</v>
      </c>
      <c r="D11" s="174"/>
      <c r="E11" s="102"/>
      <c r="F11" s="230"/>
      <c r="G11" s="111"/>
    </row>
    <row r="12" spans="2:7">
      <c r="B12" s="153"/>
      <c r="C12" s="175"/>
      <c r="D12" s="174" t="s">
        <v>7</v>
      </c>
      <c r="E12" s="102">
        <v>320</v>
      </c>
      <c r="F12" s="230"/>
      <c r="G12" s="111">
        <f>E12*F12</f>
        <v>0</v>
      </c>
    </row>
    <row r="13" spans="2:7" ht="115.2">
      <c r="B13" s="153">
        <f t="shared" si="0"/>
        <v>4</v>
      </c>
      <c r="C13" s="19" t="s">
        <v>684</v>
      </c>
      <c r="D13" s="174"/>
      <c r="E13" s="102"/>
      <c r="F13" s="230"/>
      <c r="G13" s="111"/>
    </row>
    <row r="14" spans="2:7">
      <c r="B14" s="153"/>
      <c r="C14" s="115"/>
      <c r="D14" s="174" t="s">
        <v>16</v>
      </c>
      <c r="E14" s="102">
        <f>E8</f>
        <v>320</v>
      </c>
      <c r="F14" s="230"/>
      <c r="G14" s="111">
        <f>E14*F14</f>
        <v>0</v>
      </c>
    </row>
    <row r="15" spans="2:7" ht="100.8">
      <c r="B15" s="153">
        <f t="shared" si="0"/>
        <v>5</v>
      </c>
      <c r="C15" s="19" t="s">
        <v>685</v>
      </c>
      <c r="D15" s="174"/>
      <c r="E15" s="102"/>
      <c r="F15" s="230"/>
      <c r="G15" s="111"/>
    </row>
    <row r="16" spans="2:7">
      <c r="B16" s="153"/>
      <c r="C16" s="115"/>
      <c r="D16" s="176" t="s">
        <v>16</v>
      </c>
      <c r="E16" s="102">
        <f>E14</f>
        <v>320</v>
      </c>
      <c r="F16" s="230"/>
      <c r="G16" s="111">
        <f>E16*F16</f>
        <v>0</v>
      </c>
    </row>
    <row r="17" spans="2:7" ht="15" hidden="1" customHeight="1">
      <c r="B17" s="153" t="e">
        <f>#REF!+1</f>
        <v>#REF!</v>
      </c>
      <c r="C17" s="177"/>
      <c r="D17" s="178" t="s">
        <v>16</v>
      </c>
      <c r="E17" s="179">
        <v>170</v>
      </c>
      <c r="F17" s="278"/>
      <c r="G17" s="180">
        <v>0</v>
      </c>
    </row>
    <row r="18" spans="2:7" ht="15" hidden="1" customHeight="1">
      <c r="B18" s="153" t="e">
        <f>#REF!+1</f>
        <v>#REF!</v>
      </c>
      <c r="C18" s="177"/>
      <c r="D18" s="178" t="s">
        <v>134</v>
      </c>
      <c r="E18" s="181">
        <v>13</v>
      </c>
      <c r="F18" s="278"/>
      <c r="G18" s="180">
        <v>0</v>
      </c>
    </row>
    <row r="19" spans="2:7" ht="75" hidden="1" customHeight="1">
      <c r="B19" s="153" t="e">
        <f t="shared" si="0"/>
        <v>#REF!</v>
      </c>
      <c r="C19" s="175" t="s">
        <v>607</v>
      </c>
      <c r="D19" s="178"/>
      <c r="E19" s="181"/>
      <c r="F19" s="279"/>
      <c r="G19" s="180"/>
    </row>
    <row r="20" spans="2:7" ht="15" hidden="1" customHeight="1">
      <c r="B20" s="153" t="e">
        <f t="shared" si="0"/>
        <v>#REF!</v>
      </c>
      <c r="C20" s="177"/>
      <c r="D20" s="178" t="s">
        <v>134</v>
      </c>
      <c r="E20" s="181">
        <v>24</v>
      </c>
      <c r="F20" s="278"/>
      <c r="G20" s="180">
        <v>0</v>
      </c>
    </row>
    <row r="21" spans="2:7" ht="120" hidden="1" customHeight="1">
      <c r="B21" s="153" t="e">
        <f t="shared" si="0"/>
        <v>#REF!</v>
      </c>
      <c r="C21" s="175" t="s">
        <v>608</v>
      </c>
      <c r="D21" s="178"/>
      <c r="E21" s="181"/>
      <c r="F21" s="279"/>
      <c r="G21" s="180"/>
    </row>
    <row r="22" spans="2:7" ht="72">
      <c r="B22" s="153">
        <v>6</v>
      </c>
      <c r="C22" s="19" t="s">
        <v>686</v>
      </c>
      <c r="D22" s="178"/>
      <c r="E22" s="181"/>
      <c r="F22" s="279"/>
      <c r="G22" s="180"/>
    </row>
    <row r="23" spans="2:7">
      <c r="B23" s="153"/>
      <c r="C23" s="177"/>
      <c r="D23" s="178" t="s">
        <v>16</v>
      </c>
      <c r="E23" s="181">
        <f>E16</f>
        <v>320</v>
      </c>
      <c r="F23" s="279"/>
      <c r="G23" s="111">
        <f>E23*F23</f>
        <v>0</v>
      </c>
    </row>
    <row r="24" spans="2:7" ht="129.6">
      <c r="B24" s="153">
        <f t="shared" si="0"/>
        <v>7</v>
      </c>
      <c r="C24" s="19" t="s">
        <v>688</v>
      </c>
      <c r="D24" s="178"/>
      <c r="E24" s="181"/>
      <c r="F24" s="279"/>
      <c r="G24" s="180"/>
    </row>
    <row r="25" spans="2:7">
      <c r="B25" s="153"/>
      <c r="C25" s="177"/>
      <c r="D25" s="178" t="s">
        <v>134</v>
      </c>
      <c r="E25" s="181">
        <v>27</v>
      </c>
      <c r="F25" s="279"/>
      <c r="G25" s="111">
        <f>E25*F25</f>
        <v>0</v>
      </c>
    </row>
    <row r="26" spans="2:7" ht="57.6">
      <c r="B26" s="153">
        <f t="shared" si="0"/>
        <v>8</v>
      </c>
      <c r="C26" s="19" t="s">
        <v>689</v>
      </c>
      <c r="D26" s="178"/>
      <c r="E26" s="181"/>
      <c r="F26" s="279"/>
      <c r="G26" s="180"/>
    </row>
    <row r="27" spans="2:7">
      <c r="B27" s="153"/>
      <c r="C27" s="175"/>
      <c r="D27" s="178" t="s">
        <v>134</v>
      </c>
      <c r="E27" s="181">
        <v>50</v>
      </c>
      <c r="F27" s="279"/>
      <c r="G27" s="111">
        <f>E27*F27</f>
        <v>0</v>
      </c>
    </row>
    <row r="28" spans="2:7" ht="57.6">
      <c r="B28" s="153">
        <f t="shared" si="0"/>
        <v>9</v>
      </c>
      <c r="C28" s="19" t="s">
        <v>690</v>
      </c>
      <c r="D28" s="178"/>
      <c r="E28" s="181"/>
      <c r="F28" s="279"/>
      <c r="G28" s="180"/>
    </row>
    <row r="29" spans="2:7">
      <c r="B29" s="153"/>
      <c r="C29" s="177"/>
      <c r="D29" s="178" t="s">
        <v>134</v>
      </c>
      <c r="E29" s="181">
        <v>13</v>
      </c>
      <c r="F29" s="279"/>
      <c r="G29" s="111">
        <f>E29*F29</f>
        <v>0</v>
      </c>
    </row>
    <row r="30" spans="2:7" ht="43.2">
      <c r="B30" s="153">
        <f t="shared" si="0"/>
        <v>10</v>
      </c>
      <c r="C30" s="19" t="s">
        <v>691</v>
      </c>
      <c r="D30" s="178"/>
      <c r="E30" s="181"/>
      <c r="F30" s="279"/>
      <c r="G30" s="180"/>
    </row>
    <row r="31" spans="2:7">
      <c r="B31" s="153"/>
      <c r="C31" s="182"/>
      <c r="D31" s="183" t="s">
        <v>134</v>
      </c>
      <c r="E31" s="181">
        <v>54</v>
      </c>
      <c r="F31" s="279"/>
      <c r="G31" s="111">
        <f>E31*F31</f>
        <v>0</v>
      </c>
    </row>
    <row r="32" spans="2:7" ht="43.2">
      <c r="B32" s="153">
        <v>11</v>
      </c>
      <c r="C32" s="19" t="s">
        <v>692</v>
      </c>
      <c r="D32" s="183"/>
      <c r="E32" s="181"/>
      <c r="F32" s="279"/>
      <c r="G32" s="111"/>
    </row>
    <row r="33" spans="2:7">
      <c r="B33" s="153"/>
      <c r="C33" s="182"/>
      <c r="D33" s="183" t="s">
        <v>134</v>
      </c>
      <c r="E33" s="181">
        <v>54</v>
      </c>
      <c r="F33" s="279"/>
      <c r="G33" s="111">
        <f>E33*F33</f>
        <v>0</v>
      </c>
    </row>
    <row r="34" spans="2:7" ht="43.2">
      <c r="B34" s="153">
        <v>12</v>
      </c>
      <c r="C34" s="19" t="s">
        <v>693</v>
      </c>
      <c r="D34" s="183"/>
      <c r="E34" s="181"/>
      <c r="F34" s="279"/>
      <c r="G34" s="111"/>
    </row>
    <row r="35" spans="2:7">
      <c r="B35" s="153"/>
      <c r="C35" s="182"/>
      <c r="D35" s="183" t="s">
        <v>8</v>
      </c>
      <c r="E35" s="181">
        <v>2</v>
      </c>
      <c r="F35" s="279"/>
      <c r="G35" s="111">
        <f>E35*F35</f>
        <v>0</v>
      </c>
    </row>
    <row r="36" spans="2:7" ht="28.8">
      <c r="B36" s="153">
        <v>13</v>
      </c>
      <c r="C36" s="19" t="s">
        <v>696</v>
      </c>
      <c r="D36" s="183"/>
      <c r="E36" s="181"/>
      <c r="F36" s="279"/>
      <c r="G36" s="111"/>
    </row>
    <row r="37" spans="2:7">
      <c r="B37" s="124"/>
      <c r="C37" s="124"/>
      <c r="D37" s="124" t="s">
        <v>8</v>
      </c>
      <c r="E37" s="124">
        <v>1</v>
      </c>
      <c r="F37" s="280"/>
      <c r="G37" s="111">
        <f>E37*F37</f>
        <v>0</v>
      </c>
    </row>
    <row r="38" spans="2:7" ht="28.8">
      <c r="B38" s="205">
        <v>14</v>
      </c>
      <c r="C38" s="123" t="s">
        <v>694</v>
      </c>
      <c r="D38" s="205"/>
      <c r="E38" s="205"/>
      <c r="F38" s="280"/>
      <c r="G38" s="205"/>
    </row>
    <row r="39" spans="2:7">
      <c r="B39" s="205"/>
      <c r="C39" s="205"/>
      <c r="D39" s="205" t="s">
        <v>134</v>
      </c>
      <c r="E39" s="205">
        <v>15</v>
      </c>
      <c r="F39" s="280"/>
      <c r="G39" s="111">
        <f>E39*F39</f>
        <v>0</v>
      </c>
    </row>
    <row r="40" spans="2:7">
      <c r="B40" s="205">
        <v>15</v>
      </c>
      <c r="C40" s="205" t="s">
        <v>695</v>
      </c>
      <c r="D40" s="205"/>
      <c r="E40" s="205"/>
      <c r="F40" s="280"/>
      <c r="G40" s="205"/>
    </row>
    <row r="41" spans="2:7">
      <c r="B41" s="205"/>
      <c r="C41" s="205"/>
      <c r="D41" s="205" t="s">
        <v>8</v>
      </c>
      <c r="E41" s="205">
        <f>500*2.5</f>
        <v>1250</v>
      </c>
      <c r="F41" s="280"/>
      <c r="G41" s="111">
        <f>E41*F41</f>
        <v>0</v>
      </c>
    </row>
    <row r="42" spans="2:7">
      <c r="B42" s="205"/>
      <c r="C42" s="205"/>
      <c r="D42" s="205"/>
      <c r="E42" s="205"/>
      <c r="F42" s="280"/>
      <c r="G42" s="111"/>
    </row>
    <row r="43" spans="2:7" ht="15" thickBot="1">
      <c r="C43" s="281" t="s">
        <v>206</v>
      </c>
      <c r="D43" s="222"/>
      <c r="E43" s="222"/>
      <c r="F43" s="222"/>
      <c r="G43" s="223">
        <f>SUM(G7:G42)</f>
        <v>0</v>
      </c>
    </row>
  </sheetData>
  <mergeCells count="1">
    <mergeCell ref="C3: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G12"/>
  <sheetViews>
    <sheetView view="pageBreakPreview" topLeftCell="A10" zoomScaleNormal="100" zoomScaleSheetLayoutView="100" workbookViewId="0">
      <selection activeCell="F11" sqref="F11"/>
    </sheetView>
  </sheetViews>
  <sheetFormatPr defaultRowHeight="14.4"/>
  <cols>
    <col min="1" max="1" width="0.109375" customWidth="1"/>
    <col min="3" max="3" width="42.44140625" customWidth="1"/>
    <col min="7" max="7" width="15.109375" customWidth="1"/>
  </cols>
  <sheetData>
    <row r="3" spans="2:7">
      <c r="C3" s="712"/>
      <c r="D3" s="712"/>
      <c r="E3" s="712"/>
      <c r="F3" s="712"/>
      <c r="G3" s="712"/>
    </row>
    <row r="4" spans="2:7">
      <c r="B4" s="68" t="s">
        <v>598</v>
      </c>
      <c r="C4" s="68" t="s">
        <v>208</v>
      </c>
      <c r="D4" s="38"/>
      <c r="E4" s="38"/>
      <c r="F4" s="38"/>
      <c r="G4" s="38"/>
    </row>
    <row r="5" spans="2:7" ht="24">
      <c r="B5" s="239" t="s">
        <v>0</v>
      </c>
      <c r="C5" s="240" t="s">
        <v>1</v>
      </c>
      <c r="D5" s="241" t="s">
        <v>2</v>
      </c>
      <c r="E5" s="242" t="s">
        <v>3</v>
      </c>
      <c r="F5" s="243" t="s">
        <v>4</v>
      </c>
      <c r="G5" s="244" t="s">
        <v>5</v>
      </c>
    </row>
    <row r="6" spans="2:7">
      <c r="B6" s="102"/>
      <c r="C6" s="102"/>
      <c r="D6" s="102"/>
      <c r="E6" s="102"/>
      <c r="F6" s="102"/>
      <c r="G6" s="102"/>
    </row>
    <row r="7" spans="2:7" ht="110.4">
      <c r="B7" s="84"/>
      <c r="C7" s="203" t="s">
        <v>209</v>
      </c>
      <c r="D7" s="102"/>
      <c r="E7" s="102"/>
      <c r="F7" s="102"/>
      <c r="G7" s="111"/>
    </row>
    <row r="8" spans="2:7" ht="158.4">
      <c r="B8" s="211">
        <v>1</v>
      </c>
      <c r="C8" s="90" t="s">
        <v>1047</v>
      </c>
      <c r="D8" s="102"/>
      <c r="E8" s="102"/>
      <c r="F8" s="102"/>
      <c r="G8" s="111"/>
    </row>
    <row r="9" spans="2:7">
      <c r="B9" s="84"/>
      <c r="C9" s="112"/>
      <c r="D9" s="102" t="s">
        <v>19</v>
      </c>
      <c r="E9" s="102">
        <v>12000</v>
      </c>
      <c r="F9" s="230"/>
      <c r="G9" s="111">
        <f>E9*F9</f>
        <v>0</v>
      </c>
    </row>
    <row r="10" spans="2:7" ht="100.8">
      <c r="B10" s="109">
        <v>5</v>
      </c>
      <c r="C10" s="85" t="s">
        <v>697</v>
      </c>
      <c r="D10" s="102"/>
      <c r="E10" s="102"/>
      <c r="F10" s="230"/>
      <c r="G10" s="111"/>
    </row>
    <row r="11" spans="2:7">
      <c r="B11" s="102"/>
      <c r="C11" s="112"/>
      <c r="D11" s="102" t="s">
        <v>10</v>
      </c>
      <c r="E11" s="102">
        <v>1</v>
      </c>
      <c r="F11" s="230"/>
      <c r="G11" s="111">
        <f>E11*F11</f>
        <v>0</v>
      </c>
    </row>
    <row r="12" spans="2:7" ht="15" thickBot="1">
      <c r="B12" s="38"/>
      <c r="C12" s="246" t="s">
        <v>210</v>
      </c>
      <c r="D12" s="232"/>
      <c r="E12" s="232"/>
      <c r="F12" s="232"/>
      <c r="G12" s="234">
        <f>SUM(G7:G11)</f>
        <v>0</v>
      </c>
    </row>
  </sheetData>
  <mergeCells count="1">
    <mergeCell ref="C3:G3"/>
  </mergeCells>
  <pageMargins left="0.7" right="0.7" top="0.75" bottom="0.75" header="0.3" footer="0.3"/>
  <pageSetup paperSize="9"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G42"/>
  <sheetViews>
    <sheetView view="pageBreakPreview" topLeftCell="A37" zoomScaleNormal="100" zoomScaleSheetLayoutView="100" workbookViewId="0">
      <selection activeCell="F40" sqref="F6:F40"/>
    </sheetView>
  </sheetViews>
  <sheetFormatPr defaultRowHeight="14.4"/>
  <cols>
    <col min="1" max="1" width="0.109375" customWidth="1"/>
    <col min="2" max="2" width="7.44140625" customWidth="1"/>
    <col min="3" max="3" width="45" customWidth="1"/>
    <col min="7" max="7" width="12.6640625" customWidth="1"/>
  </cols>
  <sheetData>
    <row r="3" spans="2:7">
      <c r="C3" s="712"/>
      <c r="D3" s="712"/>
      <c r="E3" s="712"/>
      <c r="F3" s="712"/>
      <c r="G3" s="712"/>
    </row>
    <row r="4" spans="2:7" ht="15" thickBot="1">
      <c r="B4" s="68" t="s">
        <v>599</v>
      </c>
      <c r="C4" s="68" t="s">
        <v>211</v>
      </c>
      <c r="D4" s="38"/>
      <c r="E4" s="38"/>
      <c r="F4" s="38"/>
      <c r="G4" s="38"/>
    </row>
    <row r="5" spans="2:7" ht="24">
      <c r="B5" s="224" t="s">
        <v>0</v>
      </c>
      <c r="C5" s="225" t="s">
        <v>1</v>
      </c>
      <c r="D5" s="226" t="s">
        <v>2</v>
      </c>
      <c r="E5" s="227" t="s">
        <v>3</v>
      </c>
      <c r="F5" s="228" t="s">
        <v>4</v>
      </c>
      <c r="G5" s="229" t="s">
        <v>5</v>
      </c>
    </row>
    <row r="6" spans="2:7" ht="115.2">
      <c r="B6" s="102"/>
      <c r="C6" s="71" t="s">
        <v>713</v>
      </c>
      <c r="D6" s="102"/>
      <c r="E6" s="102"/>
      <c r="F6" s="230"/>
      <c r="G6" s="102"/>
    </row>
    <row r="7" spans="2:7">
      <c r="B7" s="102"/>
      <c r="C7" s="72" t="s">
        <v>714</v>
      </c>
      <c r="D7" s="102"/>
      <c r="E7" s="102"/>
      <c r="F7" s="230"/>
      <c r="G7" s="102"/>
    </row>
    <row r="8" spans="2:7">
      <c r="B8" s="102">
        <v>1</v>
      </c>
      <c r="C8" s="122" t="s">
        <v>1033</v>
      </c>
      <c r="D8" s="102"/>
      <c r="E8" s="102"/>
      <c r="F8" s="230"/>
      <c r="G8" s="111"/>
    </row>
    <row r="9" spans="2:7">
      <c r="B9" s="102"/>
      <c r="C9" s="102" t="s">
        <v>715</v>
      </c>
      <c r="D9" s="102" t="s">
        <v>8</v>
      </c>
      <c r="E9" s="102">
        <v>2</v>
      </c>
      <c r="F9" s="230"/>
      <c r="G9" s="111">
        <f>E9*F9</f>
        <v>0</v>
      </c>
    </row>
    <row r="10" spans="2:7">
      <c r="B10" s="102">
        <v>2</v>
      </c>
      <c r="C10" s="102" t="s">
        <v>1029</v>
      </c>
      <c r="D10" s="102"/>
      <c r="E10" s="102"/>
      <c r="F10" s="230"/>
      <c r="G10" s="111"/>
    </row>
    <row r="11" spans="2:7" ht="28.8">
      <c r="B11" s="102"/>
      <c r="C11" s="684" t="s">
        <v>1028</v>
      </c>
      <c r="D11" s="102" t="s">
        <v>8</v>
      </c>
      <c r="E11" s="102">
        <v>1</v>
      </c>
      <c r="F11" s="230"/>
      <c r="G11" s="111">
        <f>E11*F11</f>
        <v>0</v>
      </c>
    </row>
    <row r="12" spans="2:7">
      <c r="B12" s="102"/>
      <c r="C12" s="118" t="s">
        <v>212</v>
      </c>
      <c r="D12" s="102"/>
      <c r="E12" s="102"/>
      <c r="F12" s="230"/>
      <c r="G12" s="111"/>
    </row>
    <row r="13" spans="2:7">
      <c r="B13" s="102"/>
      <c r="C13" s="102"/>
      <c r="D13" s="102"/>
      <c r="E13" s="102"/>
      <c r="F13" s="230"/>
      <c r="G13" s="111"/>
    </row>
    <row r="14" spans="2:7">
      <c r="B14" s="206">
        <v>1</v>
      </c>
      <c r="C14" s="75" t="s">
        <v>612</v>
      </c>
      <c r="D14" s="102"/>
      <c r="E14" s="102"/>
      <c r="F14" s="230"/>
      <c r="G14" s="111"/>
    </row>
    <row r="15" spans="2:7">
      <c r="B15" s="102"/>
      <c r="C15" s="119" t="s">
        <v>611</v>
      </c>
      <c r="D15" s="102"/>
      <c r="E15" s="102"/>
      <c r="F15" s="230"/>
      <c r="G15" s="111"/>
    </row>
    <row r="16" spans="2:7">
      <c r="B16" s="102"/>
      <c r="C16" s="75" t="s">
        <v>716</v>
      </c>
      <c r="D16" s="102"/>
      <c r="E16" s="102"/>
      <c r="F16" s="230"/>
      <c r="G16" s="111"/>
    </row>
    <row r="17" spans="2:7">
      <c r="B17" s="102"/>
      <c r="C17" s="102" t="s">
        <v>717</v>
      </c>
      <c r="D17" s="102" t="s">
        <v>8</v>
      </c>
      <c r="E17" s="102">
        <v>1</v>
      </c>
      <c r="F17" s="230"/>
      <c r="G17" s="111">
        <f>E17*F17</f>
        <v>0</v>
      </c>
    </row>
    <row r="18" spans="2:7">
      <c r="B18" s="102"/>
      <c r="C18" s="120" t="s">
        <v>718</v>
      </c>
      <c r="D18" s="102" t="s">
        <v>8</v>
      </c>
      <c r="E18" s="102">
        <v>2</v>
      </c>
      <c r="F18" s="230"/>
      <c r="G18" s="111">
        <f t="shared" ref="G18" si="0">E18*F18</f>
        <v>0</v>
      </c>
    </row>
    <row r="19" spans="2:7">
      <c r="B19" s="102"/>
      <c r="C19" s="102"/>
      <c r="D19" s="102"/>
      <c r="E19" s="102"/>
      <c r="F19" s="230"/>
      <c r="G19" s="111"/>
    </row>
    <row r="20" spans="2:7" ht="28.8">
      <c r="B20" s="206">
        <v>2</v>
      </c>
      <c r="C20" s="71" t="s">
        <v>1034</v>
      </c>
      <c r="D20" s="206"/>
      <c r="E20" s="206"/>
      <c r="F20" s="230"/>
      <c r="G20" s="111"/>
    </row>
    <row r="21" spans="2:7">
      <c r="B21" s="205"/>
      <c r="C21" s="205"/>
      <c r="D21" s="205" t="s">
        <v>705</v>
      </c>
      <c r="E21" s="205">
        <v>1</v>
      </c>
      <c r="F21" s="280"/>
      <c r="G21" s="111">
        <f t="shared" ref="G21" si="1">E21*F21</f>
        <v>0</v>
      </c>
    </row>
    <row r="22" spans="2:7">
      <c r="B22">
        <v>3</v>
      </c>
      <c r="C22" s="284" t="s">
        <v>719</v>
      </c>
      <c r="D22" s="288"/>
      <c r="E22" s="286"/>
      <c r="F22" s="507"/>
      <c r="G22" s="286"/>
    </row>
    <row r="23" spans="2:7" ht="211.2">
      <c r="C23" s="282" t="s">
        <v>698</v>
      </c>
      <c r="D23" s="283"/>
      <c r="E23" s="283"/>
      <c r="F23" s="506"/>
      <c r="G23" s="283"/>
    </row>
    <row r="24" spans="2:7" ht="26.4">
      <c r="C24" s="509" t="s">
        <v>1032</v>
      </c>
      <c r="D24" s="285"/>
      <c r="E24" s="286"/>
      <c r="F24" s="507"/>
      <c r="G24" s="286"/>
    </row>
    <row r="25" spans="2:7" ht="39.6">
      <c r="C25" s="287" t="s">
        <v>700</v>
      </c>
      <c r="D25" s="288"/>
      <c r="E25" s="286"/>
      <c r="F25" s="507"/>
      <c r="G25" s="286"/>
    </row>
    <row r="26" spans="2:7" ht="39.6">
      <c r="C26" s="289" t="s">
        <v>701</v>
      </c>
      <c r="D26" s="288"/>
      <c r="E26" s="286"/>
      <c r="F26" s="507"/>
      <c r="G26" s="286"/>
    </row>
    <row r="27" spans="2:7" ht="40.200000000000003">
      <c r="C27" s="290" t="s">
        <v>702</v>
      </c>
      <c r="D27" s="288"/>
      <c r="E27" s="286"/>
      <c r="F27" s="507"/>
      <c r="G27" s="286"/>
    </row>
    <row r="28" spans="2:7" ht="26.4">
      <c r="C28" s="284" t="s">
        <v>703</v>
      </c>
      <c r="D28" s="288"/>
      <c r="E28" s="286"/>
      <c r="F28" s="507"/>
      <c r="G28" s="286"/>
    </row>
    <row r="29" spans="2:7" ht="52.8">
      <c r="C29" s="284" t="s">
        <v>704</v>
      </c>
      <c r="D29" s="288" t="s">
        <v>705</v>
      </c>
      <c r="E29" s="286">
        <v>1</v>
      </c>
      <c r="F29" s="507"/>
      <c r="G29" s="286">
        <f>F29*E29</f>
        <v>0</v>
      </c>
    </row>
    <row r="30" spans="2:7">
      <c r="F30" s="293"/>
    </row>
    <row r="31" spans="2:7">
      <c r="B31">
        <v>4</v>
      </c>
      <c r="C31" s="4" t="s">
        <v>1027</v>
      </c>
      <c r="F31" s="293"/>
    </row>
    <row r="32" spans="2:7" ht="409.6">
      <c r="C32" s="282" t="s">
        <v>706</v>
      </c>
      <c r="D32" s="283"/>
      <c r="E32" s="283"/>
      <c r="F32" s="506"/>
      <c r="G32" s="283"/>
    </row>
    <row r="33" spans="3:7" ht="211.2">
      <c r="C33" s="291" t="s">
        <v>707</v>
      </c>
      <c r="D33" s="292"/>
      <c r="E33" s="292"/>
      <c r="F33" s="508"/>
      <c r="G33" s="292"/>
    </row>
    <row r="34" spans="3:7" ht="26.4">
      <c r="C34" s="284" t="s">
        <v>699</v>
      </c>
      <c r="D34" s="285"/>
      <c r="E34" s="286"/>
      <c r="F34" s="507"/>
      <c r="G34" s="286"/>
    </row>
    <row r="35" spans="3:7" ht="39.6">
      <c r="C35" s="287" t="s">
        <v>708</v>
      </c>
      <c r="D35" s="288"/>
      <c r="E35" s="286"/>
      <c r="F35" s="507"/>
      <c r="G35" s="286"/>
    </row>
    <row r="36" spans="3:7" ht="39.6">
      <c r="C36" s="289" t="s">
        <v>701</v>
      </c>
      <c r="D36" s="288"/>
      <c r="E36" s="286"/>
      <c r="F36" s="507"/>
      <c r="G36" s="286"/>
    </row>
    <row r="37" spans="3:7" ht="119.4">
      <c r="C37" s="290" t="s">
        <v>709</v>
      </c>
      <c r="D37" s="288"/>
      <c r="E37" s="286"/>
      <c r="F37" s="507"/>
      <c r="G37" s="286"/>
    </row>
    <row r="38" spans="3:7" ht="39.6">
      <c r="C38" s="284" t="s">
        <v>710</v>
      </c>
      <c r="D38" s="288"/>
      <c r="E38" s="286"/>
      <c r="F38" s="507"/>
      <c r="G38" s="286"/>
    </row>
    <row r="39" spans="3:7" ht="26.4">
      <c r="C39" s="284" t="s">
        <v>711</v>
      </c>
      <c r="D39" s="288"/>
      <c r="E39" s="286"/>
      <c r="F39" s="507"/>
      <c r="G39" s="286"/>
    </row>
    <row r="40" spans="3:7" ht="66">
      <c r="C40" s="284" t="s">
        <v>712</v>
      </c>
      <c r="D40" s="288" t="s">
        <v>16</v>
      </c>
      <c r="E40" s="286">
        <f>20.2*4.62</f>
        <v>93.323999999999998</v>
      </c>
      <c r="F40" s="507"/>
      <c r="G40" s="286">
        <f>F40*E40</f>
        <v>0</v>
      </c>
    </row>
    <row r="41" spans="3:7">
      <c r="F41" s="293"/>
    </row>
    <row r="42" spans="3:7">
      <c r="C42" s="517" t="s">
        <v>213</v>
      </c>
      <c r="D42" s="518"/>
      <c r="E42" s="518"/>
      <c r="F42" s="518"/>
      <c r="G42" s="519">
        <f>SUM(G8:G40)</f>
        <v>0</v>
      </c>
    </row>
  </sheetData>
  <mergeCells count="1">
    <mergeCell ref="C3:G3"/>
  </mergeCells>
  <pageMargins left="0.7" right="0.7" top="0.75" bottom="0.75" header="0.3" footer="0.3"/>
  <pageSetup paperSize="9" scale="9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G32"/>
  <sheetViews>
    <sheetView view="pageBreakPreview" topLeftCell="A7" zoomScaleNormal="100" zoomScaleSheetLayoutView="100" workbookViewId="0">
      <selection activeCell="F9" sqref="F9:F18"/>
    </sheetView>
  </sheetViews>
  <sheetFormatPr defaultRowHeight="14.4"/>
  <cols>
    <col min="1" max="1" width="2.6640625" customWidth="1"/>
    <col min="3" max="3" width="42.44140625" customWidth="1"/>
    <col min="7" max="7" width="13.88671875" customWidth="1"/>
    <col min="9" max="9" width="32.33203125" customWidth="1"/>
  </cols>
  <sheetData>
    <row r="3" spans="2:7">
      <c r="C3" s="712"/>
      <c r="D3" s="712"/>
      <c r="E3" s="712"/>
      <c r="F3" s="712"/>
      <c r="G3" s="712"/>
    </row>
    <row r="4" spans="2:7" ht="15" thickBot="1">
      <c r="B4" s="68" t="s">
        <v>600</v>
      </c>
      <c r="C4" s="68" t="s">
        <v>214</v>
      </c>
      <c r="D4" s="38"/>
      <c r="E4" s="38"/>
      <c r="F4" s="38"/>
      <c r="G4" s="38"/>
    </row>
    <row r="5" spans="2:7" ht="24">
      <c r="B5" s="224" t="s">
        <v>0</v>
      </c>
      <c r="C5" s="225" t="s">
        <v>1</v>
      </c>
      <c r="D5" s="226" t="s">
        <v>2</v>
      </c>
      <c r="E5" s="227" t="s">
        <v>3</v>
      </c>
      <c r="F5" s="228" t="s">
        <v>4</v>
      </c>
      <c r="G5" s="229" t="s">
        <v>5</v>
      </c>
    </row>
    <row r="6" spans="2:7" ht="57.6">
      <c r="B6" s="82"/>
      <c r="C6" s="71" t="s">
        <v>215</v>
      </c>
      <c r="D6" s="102"/>
      <c r="E6" s="102"/>
      <c r="F6" s="102"/>
      <c r="G6" s="102"/>
    </row>
    <row r="7" spans="2:7">
      <c r="B7" s="82"/>
      <c r="C7" s="71"/>
      <c r="D7" s="102"/>
      <c r="E7" s="102"/>
      <c r="F7" s="102"/>
      <c r="G7" s="102"/>
    </row>
    <row r="8" spans="2:7" ht="129.6">
      <c r="B8" s="82">
        <v>1</v>
      </c>
      <c r="C8" s="117" t="s">
        <v>720</v>
      </c>
      <c r="D8" s="102"/>
      <c r="E8" s="102"/>
      <c r="F8" s="102"/>
      <c r="G8" s="102"/>
    </row>
    <row r="9" spans="2:7">
      <c r="B9" s="82"/>
      <c r="C9" s="102"/>
      <c r="D9" s="102" t="s">
        <v>16</v>
      </c>
      <c r="E9" s="102">
        <f>22*14</f>
        <v>308</v>
      </c>
      <c r="F9" s="230"/>
      <c r="G9" s="114">
        <f>E9*F9</f>
        <v>0</v>
      </c>
    </row>
    <row r="10" spans="2:7" ht="28.8">
      <c r="B10" s="82">
        <v>2</v>
      </c>
      <c r="C10" s="117" t="s">
        <v>721</v>
      </c>
      <c r="D10" s="206"/>
      <c r="E10" s="206"/>
      <c r="F10" s="230"/>
      <c r="G10" s="114"/>
    </row>
    <row r="11" spans="2:7">
      <c r="B11" s="206"/>
      <c r="C11" s="206" t="s">
        <v>722</v>
      </c>
      <c r="D11" s="206"/>
      <c r="E11" s="206"/>
      <c r="F11" s="230"/>
      <c r="G11" s="114"/>
    </row>
    <row r="12" spans="2:7">
      <c r="B12" s="206"/>
      <c r="C12" s="206" t="s">
        <v>723</v>
      </c>
      <c r="D12" s="206"/>
      <c r="E12" s="206"/>
      <c r="F12" s="230"/>
      <c r="G12" s="114"/>
    </row>
    <row r="13" spans="2:7">
      <c r="B13" s="206"/>
      <c r="C13" s="73" t="s">
        <v>724</v>
      </c>
      <c r="D13" s="206"/>
      <c r="E13" s="206"/>
      <c r="F13" s="230"/>
      <c r="G13" s="114"/>
    </row>
    <row r="14" spans="2:7">
      <c r="B14" s="206"/>
      <c r="C14" s="206" t="s">
        <v>723</v>
      </c>
      <c r="D14" s="204"/>
      <c r="E14" s="206"/>
      <c r="F14" s="230"/>
      <c r="G14" s="114"/>
    </row>
    <row r="15" spans="2:7">
      <c r="B15" s="206"/>
      <c r="C15" s="204" t="s">
        <v>724</v>
      </c>
      <c r="D15" s="204"/>
      <c r="E15" s="206"/>
      <c r="F15" s="230"/>
      <c r="G15" s="114"/>
    </row>
    <row r="16" spans="2:7">
      <c r="B16" s="206"/>
      <c r="C16" s="204" t="s">
        <v>723</v>
      </c>
      <c r="D16" s="204"/>
      <c r="E16" s="206"/>
      <c r="F16" s="230"/>
      <c r="G16" s="114"/>
    </row>
    <row r="17" spans="2:7">
      <c r="B17" s="206"/>
      <c r="C17" s="204" t="s">
        <v>725</v>
      </c>
      <c r="D17" s="204"/>
      <c r="E17" s="206"/>
      <c r="F17" s="230"/>
      <c r="G17" s="114"/>
    </row>
    <row r="18" spans="2:7">
      <c r="B18" s="206"/>
      <c r="C18" s="204"/>
      <c r="D18" s="204" t="s">
        <v>16</v>
      </c>
      <c r="E18" s="206">
        <v>90</v>
      </c>
      <c r="F18" s="230"/>
      <c r="G18" s="114">
        <f>E18*F18</f>
        <v>0</v>
      </c>
    </row>
    <row r="19" spans="2:7" ht="15" thickBot="1">
      <c r="B19" s="38"/>
      <c r="C19" s="245" t="s">
        <v>216</v>
      </c>
      <c r="D19" s="232"/>
      <c r="E19" s="232"/>
      <c r="F19" s="232"/>
      <c r="G19" s="254">
        <f>G9+G18</f>
        <v>0</v>
      </c>
    </row>
    <row r="32" spans="2:7">
      <c r="C32" s="208"/>
    </row>
  </sheetData>
  <mergeCells count="1">
    <mergeCell ref="C3:G3"/>
  </mergeCells>
  <pageMargins left="0.7" right="0.7" top="0.75" bottom="0.75" header="0.3" footer="0.3"/>
  <pageSetup paperSize="9" scale="9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3:G20"/>
  <sheetViews>
    <sheetView view="pageBreakPreview" topLeftCell="A7" zoomScaleNormal="100" zoomScaleSheetLayoutView="100" workbookViewId="0">
      <selection activeCell="F13" sqref="F13"/>
    </sheetView>
  </sheetViews>
  <sheetFormatPr defaultRowHeight="14.4"/>
  <cols>
    <col min="1" max="1" width="2.44140625" customWidth="1"/>
    <col min="3" max="3" width="52.44140625" customWidth="1"/>
    <col min="7" max="7" width="13.109375" customWidth="1"/>
  </cols>
  <sheetData>
    <row r="3" spans="2:7">
      <c r="C3" s="712"/>
      <c r="D3" s="712"/>
      <c r="E3" s="712"/>
      <c r="F3" s="712"/>
      <c r="G3" s="712"/>
    </row>
    <row r="4" spans="2:7">
      <c r="B4" s="41" t="s">
        <v>602</v>
      </c>
      <c r="C4" s="41" t="s">
        <v>218</v>
      </c>
      <c r="D4" s="42"/>
      <c r="E4" s="42"/>
      <c r="F4" s="42"/>
      <c r="G4" s="42"/>
    </row>
    <row r="5" spans="2:7" ht="24">
      <c r="B5" s="255" t="s">
        <v>0</v>
      </c>
      <c r="C5" s="242" t="s">
        <v>1</v>
      </c>
      <c r="D5" s="241" t="s">
        <v>2</v>
      </c>
      <c r="E5" s="242" t="s">
        <v>3</v>
      </c>
      <c r="F5" s="243" t="s">
        <v>4</v>
      </c>
      <c r="G5" s="244" t="s">
        <v>5</v>
      </c>
    </row>
    <row r="6" spans="2:7">
      <c r="B6" s="82"/>
      <c r="C6" s="83"/>
      <c r="D6" s="82"/>
      <c r="E6" s="82"/>
      <c r="F6" s="82"/>
      <c r="G6" s="82"/>
    </row>
    <row r="7" spans="2:7" ht="144">
      <c r="B7" s="84"/>
      <c r="C7" s="85" t="s">
        <v>610</v>
      </c>
      <c r="D7" s="86"/>
      <c r="E7" s="82"/>
      <c r="F7" s="82"/>
      <c r="G7" s="87"/>
    </row>
    <row r="8" spans="2:7" ht="57.6">
      <c r="B8" s="84"/>
      <c r="C8" s="88" t="s">
        <v>219</v>
      </c>
      <c r="D8" s="86"/>
      <c r="E8" s="82"/>
      <c r="F8" s="82"/>
      <c r="G8" s="87"/>
    </row>
    <row r="9" spans="2:7">
      <c r="B9" s="84"/>
      <c r="C9" s="89"/>
      <c r="D9" s="86"/>
      <c r="E9" s="82"/>
      <c r="F9" s="82"/>
      <c r="G9" s="87"/>
    </row>
    <row r="10" spans="2:7" ht="28.8">
      <c r="B10" s="84"/>
      <c r="C10" s="88" t="s">
        <v>615</v>
      </c>
      <c r="D10" s="86"/>
      <c r="E10" s="82"/>
      <c r="F10" s="82"/>
      <c r="G10" s="87"/>
    </row>
    <row r="11" spans="2:7">
      <c r="B11" s="84"/>
      <c r="C11" s="83"/>
      <c r="D11" s="86"/>
      <c r="E11" s="82"/>
      <c r="F11" s="256"/>
      <c r="G11" s="87"/>
    </row>
    <row r="12" spans="2:7" ht="86.4">
      <c r="B12" s="84" t="e">
        <f>#REF!+1</f>
        <v>#REF!</v>
      </c>
      <c r="C12" s="91" t="s">
        <v>1035</v>
      </c>
      <c r="D12" s="86"/>
      <c r="E12" s="82"/>
      <c r="F12" s="82"/>
      <c r="G12" s="87"/>
    </row>
    <row r="13" spans="2:7">
      <c r="B13" s="84"/>
      <c r="C13" s="86"/>
      <c r="D13" s="86" t="s">
        <v>16</v>
      </c>
      <c r="E13" s="82">
        <v>120</v>
      </c>
      <c r="F13" s="256"/>
      <c r="G13" s="87">
        <f>E13*F13</f>
        <v>0</v>
      </c>
    </row>
    <row r="14" spans="2:7">
      <c r="B14" s="84"/>
      <c r="C14" s="90"/>
      <c r="D14" s="86"/>
      <c r="E14" s="82"/>
      <c r="F14" s="82"/>
      <c r="G14" s="87"/>
    </row>
    <row r="15" spans="2:7" s="293" customFormat="1">
      <c r="B15" s="256"/>
      <c r="C15" s="294" t="s">
        <v>220</v>
      </c>
      <c r="D15" s="256"/>
      <c r="E15" s="256"/>
      <c r="F15" s="256"/>
      <c r="G15" s="295">
        <f>SUM(G7:G13)</f>
        <v>0</v>
      </c>
    </row>
    <row r="20" spans="3:3">
      <c r="C20" s="70"/>
    </row>
  </sheetData>
  <mergeCells count="1">
    <mergeCell ref="C3:G3"/>
  </mergeCells>
  <pageMargins left="0.7" right="0.7" top="0.75" bottom="0.75" header="0.3" footer="0.3"/>
  <pageSetup paperSize="9" scale="8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2"/>
  <sheetViews>
    <sheetView zoomScaleNormal="100" zoomScaleSheetLayoutView="100" workbookViewId="0">
      <selection activeCell="G37" sqref="G37"/>
    </sheetView>
  </sheetViews>
  <sheetFormatPr defaultRowHeight="14.4"/>
  <cols>
    <col min="1" max="1" width="3.109375" customWidth="1"/>
    <col min="2" max="2" width="6.33203125" customWidth="1"/>
    <col min="6" max="6" width="15.88671875" customWidth="1"/>
    <col min="7" max="7" width="35.44140625" customWidth="1"/>
    <col min="8" max="8" width="20.33203125" customWidth="1"/>
    <col min="9" max="10" width="25" customWidth="1"/>
    <col min="11" max="11" width="18.109375" customWidth="1"/>
  </cols>
  <sheetData>
    <row r="2" spans="2:11">
      <c r="B2" s="17" t="s">
        <v>130</v>
      </c>
      <c r="C2" s="712"/>
      <c r="D2" s="712"/>
      <c r="E2" s="712"/>
      <c r="F2" s="712"/>
      <c r="G2" s="712"/>
    </row>
    <row r="3" spans="2:11">
      <c r="B3" s="17"/>
      <c r="C3" s="712" t="s">
        <v>630</v>
      </c>
      <c r="D3" s="712"/>
      <c r="E3" s="712"/>
      <c r="F3" s="712"/>
      <c r="G3" s="712"/>
    </row>
    <row r="5" spans="2:11" ht="18">
      <c r="B5" t="s">
        <v>131</v>
      </c>
      <c r="C5" s="685" t="s">
        <v>628</v>
      </c>
      <c r="D5" s="685"/>
      <c r="E5" s="685"/>
      <c r="F5" s="685"/>
      <c r="G5" s="685"/>
    </row>
    <row r="7" spans="2:11">
      <c r="B7" t="s">
        <v>132</v>
      </c>
      <c r="C7" s="689" t="s">
        <v>631</v>
      </c>
      <c r="D7" s="689"/>
      <c r="E7" s="689"/>
      <c r="F7" s="689"/>
      <c r="G7" s="689"/>
    </row>
    <row r="8" spans="2:11" ht="15" thickBot="1"/>
    <row r="9" spans="2:11" ht="15" thickBot="1">
      <c r="C9" s="714" t="s">
        <v>33</v>
      </c>
      <c r="D9" s="715"/>
      <c r="E9" s="715"/>
      <c r="F9" s="715"/>
      <c r="G9" s="716"/>
    </row>
    <row r="10" spans="2:11">
      <c r="C10" s="713" t="s">
        <v>171</v>
      </c>
      <c r="D10" s="713"/>
      <c r="E10" s="713"/>
      <c r="F10" s="713"/>
      <c r="G10" s="35"/>
    </row>
    <row r="11" spans="2:11">
      <c r="B11" t="s">
        <v>162</v>
      </c>
      <c r="C11" s="702" t="s">
        <v>149</v>
      </c>
      <c r="D11" s="702"/>
      <c r="E11" s="702"/>
      <c r="F11" s="702"/>
      <c r="G11" s="48">
        <f>'Pripravljalna dela'!G27</f>
        <v>0</v>
      </c>
      <c r="H11" s="48"/>
      <c r="I11" s="48"/>
      <c r="K11" s="48"/>
    </row>
    <row r="12" spans="2:11">
      <c r="G12" s="48"/>
      <c r="K12" s="48"/>
    </row>
    <row r="13" spans="2:11">
      <c r="B13" t="s">
        <v>163</v>
      </c>
      <c r="C13" s="702" t="s">
        <v>150</v>
      </c>
      <c r="D13" s="702"/>
      <c r="E13" s="702"/>
      <c r="F13" s="702"/>
      <c r="G13" s="48">
        <f>'rušitvena  dela in prestavitve '!G21</f>
        <v>0</v>
      </c>
      <c r="H13" s="48"/>
      <c r="K13" s="48"/>
    </row>
    <row r="14" spans="2:11">
      <c r="C14" s="23"/>
      <c r="D14" s="23"/>
      <c r="E14" s="23"/>
      <c r="F14" s="23"/>
      <c r="G14" s="48"/>
    </row>
    <row r="15" spans="2:11">
      <c r="B15" t="s">
        <v>164</v>
      </c>
      <c r="C15" s="702" t="s">
        <v>151</v>
      </c>
      <c r="D15" s="702"/>
      <c r="E15" s="702"/>
      <c r="F15" s="702"/>
      <c r="G15" s="48">
        <f>'zemeljska dela'!G22</f>
        <v>0</v>
      </c>
      <c r="H15" s="48"/>
      <c r="K15" s="48"/>
    </row>
    <row r="16" spans="2:11">
      <c r="C16" s="23"/>
      <c r="D16" s="23"/>
      <c r="E16" s="23"/>
      <c r="F16" s="23"/>
      <c r="G16" s="48"/>
    </row>
    <row r="17" spans="2:11">
      <c r="B17" t="s">
        <v>165</v>
      </c>
      <c r="C17" s="702" t="s">
        <v>152</v>
      </c>
      <c r="D17" s="702"/>
      <c r="E17" s="702"/>
      <c r="F17" s="702"/>
      <c r="G17" s="48">
        <f>'betonska in AB dela'!G16</f>
        <v>0</v>
      </c>
      <c r="H17" s="48"/>
      <c r="I17" s="48"/>
      <c r="K17" s="48"/>
    </row>
    <row r="18" spans="2:11">
      <c r="C18" s="23"/>
      <c r="D18" s="23"/>
      <c r="E18" s="23"/>
      <c r="F18" s="23"/>
      <c r="G18" s="48"/>
    </row>
    <row r="19" spans="2:11">
      <c r="B19" t="s">
        <v>166</v>
      </c>
      <c r="C19" s="702" t="s">
        <v>60</v>
      </c>
      <c r="D19" s="702"/>
      <c r="E19" s="702"/>
      <c r="F19" s="702"/>
      <c r="G19" s="48">
        <f>'tesarska dela'!G24</f>
        <v>0</v>
      </c>
      <c r="H19" s="48"/>
      <c r="I19" s="48"/>
      <c r="J19" s="48"/>
      <c r="K19" s="48"/>
    </row>
    <row r="20" spans="2:11">
      <c r="C20" s="23"/>
      <c r="D20" s="23"/>
      <c r="E20" s="23"/>
      <c r="F20" s="23"/>
      <c r="G20" s="48"/>
    </row>
    <row r="21" spans="2:11">
      <c r="B21" t="s">
        <v>167</v>
      </c>
      <c r="C21" s="702" t="s">
        <v>153</v>
      </c>
      <c r="D21" s="702"/>
      <c r="E21" s="702"/>
      <c r="F21" s="702"/>
      <c r="G21" s="48">
        <f>'železokrivska dela'!G10</f>
        <v>0</v>
      </c>
      <c r="H21" s="48"/>
      <c r="I21" s="48"/>
      <c r="K21" s="48"/>
    </row>
    <row r="22" spans="2:11">
      <c r="C22" s="23"/>
      <c r="D22" s="23"/>
      <c r="E22" s="23"/>
      <c r="F22" s="23"/>
      <c r="G22" s="48"/>
    </row>
    <row r="23" spans="2:11">
      <c r="B23" t="s">
        <v>168</v>
      </c>
      <c r="C23" s="702" t="s">
        <v>86</v>
      </c>
      <c r="D23" s="702"/>
      <c r="E23" s="702"/>
      <c r="F23" s="702"/>
      <c r="G23" s="48">
        <f>'zidarska dela'!G36</f>
        <v>0</v>
      </c>
      <c r="H23" s="48"/>
      <c r="I23" s="48"/>
      <c r="J23" s="48"/>
      <c r="K23" s="48"/>
    </row>
    <row r="24" spans="2:11">
      <c r="C24" s="23"/>
      <c r="D24" s="23"/>
      <c r="E24" s="23"/>
      <c r="F24" s="23"/>
      <c r="G24" s="48"/>
    </row>
    <row r="25" spans="2:11">
      <c r="B25" t="s">
        <v>169</v>
      </c>
      <c r="C25" s="702" t="s">
        <v>154</v>
      </c>
      <c r="D25" s="702"/>
      <c r="E25" s="702"/>
      <c r="F25" s="702"/>
      <c r="G25" s="48">
        <f>'fekalna kanalizacija'!G37</f>
        <v>0</v>
      </c>
      <c r="I25" s="48"/>
    </row>
    <row r="26" spans="2:11">
      <c r="C26" s="23"/>
      <c r="D26" s="23"/>
      <c r="E26" s="23"/>
      <c r="F26" s="23"/>
      <c r="G26" s="48"/>
    </row>
    <row r="27" spans="2:11" ht="15" customHeight="1">
      <c r="B27" t="s">
        <v>170</v>
      </c>
      <c r="C27" s="705" t="s">
        <v>155</v>
      </c>
      <c r="D27" s="705"/>
      <c r="E27" s="705"/>
      <c r="F27" s="705"/>
      <c r="G27" s="49">
        <f>'zem in gr.dela za ostale in. vo'!G14</f>
        <v>0</v>
      </c>
      <c r="I27" s="48"/>
    </row>
    <row r="28" spans="2:11">
      <c r="C28" s="19"/>
      <c r="D28" s="19"/>
      <c r="E28" s="19"/>
      <c r="F28" s="19"/>
      <c r="G28" s="48"/>
    </row>
    <row r="29" spans="2:11">
      <c r="B29" t="s">
        <v>173</v>
      </c>
      <c r="C29" s="702" t="s">
        <v>194</v>
      </c>
      <c r="D29" s="702"/>
      <c r="E29" s="702"/>
      <c r="F29" s="702"/>
      <c r="G29" s="48">
        <f>'meteorna kanalizacija'!G26</f>
        <v>0</v>
      </c>
    </row>
    <row r="30" spans="2:11">
      <c r="C30" s="23"/>
      <c r="D30" s="23"/>
      <c r="E30" s="23"/>
      <c r="F30" s="23"/>
      <c r="G30" s="48"/>
    </row>
    <row r="31" spans="2:11" ht="15" thickBot="1">
      <c r="B31" t="s">
        <v>186</v>
      </c>
      <c r="C31" s="711" t="s">
        <v>1038</v>
      </c>
      <c r="D31" s="711"/>
      <c r="E31" s="711"/>
      <c r="F31" s="711"/>
      <c r="G31" s="48">
        <f>'RAZNA DELA'!G13</f>
        <v>0</v>
      </c>
    </row>
    <row r="32" spans="2:11" ht="15" thickBot="1">
      <c r="C32" s="706" t="s">
        <v>172</v>
      </c>
      <c r="D32" s="707"/>
      <c r="E32" s="707"/>
      <c r="F32" s="708"/>
      <c r="G32" s="515">
        <f>SUM(G11:G31)</f>
        <v>0</v>
      </c>
    </row>
    <row r="34" spans="2:8">
      <c r="B34" t="s">
        <v>613</v>
      </c>
      <c r="C34" s="717" t="s">
        <v>775</v>
      </c>
      <c r="D34" s="717"/>
      <c r="E34" s="717"/>
      <c r="F34" s="717"/>
      <c r="G34" s="74">
        <f>SID!E20</f>
        <v>0</v>
      </c>
    </row>
    <row r="35" spans="2:8">
      <c r="C35" s="709"/>
      <c r="D35" s="709"/>
      <c r="E35" s="709"/>
      <c r="F35" s="709"/>
      <c r="G35" s="709"/>
    </row>
    <row r="36" spans="2:8">
      <c r="B36" t="s">
        <v>189</v>
      </c>
      <c r="C36" s="717" t="s">
        <v>197</v>
      </c>
      <c r="D36" s="717"/>
      <c r="E36" s="717"/>
      <c r="F36" s="717"/>
      <c r="G36" s="74">
        <f>'REKAPITULACIJA (2)'!E24</f>
        <v>0</v>
      </c>
      <c r="H36" s="4"/>
    </row>
    <row r="37" spans="2:8" ht="15" thickBot="1">
      <c r="C37" s="710"/>
      <c r="D37" s="710"/>
      <c r="E37" s="710"/>
      <c r="F37" s="710"/>
      <c r="G37" s="65"/>
      <c r="H37" s="4"/>
    </row>
    <row r="38" spans="2:8">
      <c r="C38" s="706" t="s">
        <v>198</v>
      </c>
      <c r="D38" s="707"/>
      <c r="E38" s="707"/>
      <c r="F38" s="707"/>
      <c r="G38" s="236">
        <f>G36+G34</f>
        <v>0</v>
      </c>
      <c r="H38" s="64"/>
    </row>
    <row r="39" spans="2:8">
      <c r="C39" s="69"/>
      <c r="D39" s="69"/>
      <c r="E39" s="69"/>
      <c r="F39" s="69"/>
      <c r="G39" s="78"/>
      <c r="H39" s="64"/>
    </row>
    <row r="40" spans="2:8">
      <c r="C40" s="720" t="s">
        <v>596</v>
      </c>
      <c r="D40" s="720"/>
      <c r="E40" s="720"/>
      <c r="F40" s="720"/>
      <c r="G40" s="718"/>
      <c r="H40" s="719"/>
    </row>
    <row r="41" spans="2:8">
      <c r="C41" s="76"/>
      <c r="D41" s="76"/>
      <c r="E41" s="76"/>
      <c r="F41" s="76"/>
      <c r="G41" s="76"/>
      <c r="H41" s="48"/>
    </row>
    <row r="42" spans="2:8">
      <c r="B42" t="s">
        <v>597</v>
      </c>
      <c r="C42" s="700" t="s">
        <v>225</v>
      </c>
      <c r="D42" s="700"/>
      <c r="E42" s="700"/>
      <c r="F42" s="700"/>
      <c r="G42" s="81">
        <f>KKD!G43</f>
        <v>0</v>
      </c>
      <c r="H42" s="48"/>
    </row>
    <row r="43" spans="2:8">
      <c r="C43" s="76"/>
      <c r="D43" s="76"/>
      <c r="E43" s="76"/>
      <c r="F43" s="76"/>
      <c r="G43" s="76"/>
      <c r="H43" s="48"/>
    </row>
    <row r="44" spans="2:8">
      <c r="B44" t="s">
        <v>598</v>
      </c>
      <c r="C44" s="700" t="s">
        <v>208</v>
      </c>
      <c r="D44" s="700"/>
      <c r="E44" s="700"/>
      <c r="F44" s="700"/>
      <c r="G44" s="81">
        <f>'KLJUČAVNIČARSKA DELA'!G12</f>
        <v>0</v>
      </c>
      <c r="H44" s="48"/>
    </row>
    <row r="45" spans="2:8">
      <c r="C45" s="76"/>
      <c r="D45" s="76"/>
      <c r="E45" s="76"/>
      <c r="F45" s="76"/>
      <c r="G45" s="76"/>
      <c r="H45" s="48"/>
    </row>
    <row r="46" spans="2:8">
      <c r="B46" t="s">
        <v>599</v>
      </c>
      <c r="C46" s="700" t="s">
        <v>211</v>
      </c>
      <c r="D46" s="700"/>
      <c r="E46" s="700"/>
      <c r="F46" s="700"/>
      <c r="G46" s="81">
        <f>'STAVBO POHIŠTVO'!G42</f>
        <v>0</v>
      </c>
      <c r="H46" s="48"/>
    </row>
    <row r="47" spans="2:8">
      <c r="C47" s="76"/>
      <c r="D47" s="76"/>
      <c r="E47" s="76"/>
      <c r="F47" s="76"/>
      <c r="G47" s="76"/>
      <c r="H47" s="48"/>
    </row>
    <row r="48" spans="2:8" ht="15" thickBot="1">
      <c r="B48" t="s">
        <v>600</v>
      </c>
      <c r="C48" s="700" t="s">
        <v>214</v>
      </c>
      <c r="D48" s="700"/>
      <c r="E48" s="700"/>
      <c r="F48" s="700"/>
      <c r="G48" s="81">
        <f>'SUHOMONTAŽNA DELA'!G19</f>
        <v>0</v>
      </c>
      <c r="H48" s="48"/>
    </row>
    <row r="49" spans="2:11" ht="15" thickBot="1">
      <c r="C49" s="76"/>
      <c r="D49" s="76"/>
      <c r="E49" s="76"/>
      <c r="F49" s="76"/>
      <c r="G49" s="76"/>
      <c r="H49" s="48"/>
    </row>
    <row r="50" spans="2:11" ht="15" thickBot="1">
      <c r="B50" t="s">
        <v>601</v>
      </c>
      <c r="C50" s="700" t="s">
        <v>217</v>
      </c>
      <c r="D50" s="700"/>
      <c r="E50" s="700"/>
      <c r="F50" s="700"/>
      <c r="G50" s="81"/>
      <c r="H50" s="48"/>
    </row>
    <row r="51" spans="2:11" ht="15" thickBot="1">
      <c r="C51" s="76"/>
      <c r="D51" s="76"/>
      <c r="E51" s="76"/>
      <c r="F51" s="76"/>
      <c r="G51" s="76"/>
      <c r="H51" s="48"/>
    </row>
    <row r="52" spans="2:11" ht="15" thickBot="1">
      <c r="B52" t="s">
        <v>602</v>
      </c>
      <c r="C52" s="700" t="s">
        <v>218</v>
      </c>
      <c r="D52" s="700"/>
      <c r="E52" s="700"/>
      <c r="F52" s="700"/>
      <c r="G52" s="81">
        <f>'KERAMIČARSKA DELA'!G15</f>
        <v>0</v>
      </c>
      <c r="H52" s="48"/>
    </row>
    <row r="53" spans="2:11" ht="15" thickBot="1">
      <c r="C53" s="76"/>
      <c r="D53" s="76"/>
      <c r="E53" s="76"/>
      <c r="F53" s="76"/>
      <c r="G53" s="76"/>
      <c r="H53" s="48"/>
    </row>
    <row r="54" spans="2:11" ht="15" thickBot="1">
      <c r="B54" t="s">
        <v>603</v>
      </c>
      <c r="C54" s="700" t="s">
        <v>221</v>
      </c>
      <c r="D54" s="700"/>
      <c r="E54" s="700"/>
      <c r="F54" s="700"/>
      <c r="G54" s="81">
        <f>'SLIKOPLESKARSKA DELA'!G11</f>
        <v>0</v>
      </c>
      <c r="H54" s="48"/>
    </row>
    <row r="55" spans="2:11">
      <c r="C55" s="76"/>
      <c r="D55" s="76"/>
      <c r="E55" s="76"/>
      <c r="F55" s="76"/>
      <c r="G55" s="76"/>
      <c r="H55" s="48"/>
    </row>
    <row r="56" spans="2:11" ht="15" customHeight="1">
      <c r="B56" t="s">
        <v>604</v>
      </c>
      <c r="C56" s="701" t="s">
        <v>226</v>
      </c>
      <c r="D56" s="701"/>
      <c r="E56" s="701"/>
      <c r="F56" s="701"/>
      <c r="G56" s="80">
        <f>FASADA!G17</f>
        <v>0</v>
      </c>
      <c r="H56" s="49"/>
    </row>
    <row r="57" spans="2:11">
      <c r="C57" s="76"/>
      <c r="D57" s="77"/>
      <c r="E57" s="77"/>
      <c r="F57" s="77"/>
      <c r="G57" s="77"/>
      <c r="H57" s="48"/>
    </row>
    <row r="58" spans="2:11" ht="15" thickBot="1">
      <c r="C58" s="76"/>
      <c r="D58" s="79"/>
      <c r="E58" s="79"/>
      <c r="F58" s="79"/>
      <c r="G58" s="79"/>
      <c r="H58" s="48"/>
    </row>
    <row r="59" spans="2:11" ht="15" thickBot="1">
      <c r="C59" s="703" t="s">
        <v>227</v>
      </c>
      <c r="D59" s="704"/>
      <c r="E59" s="704"/>
      <c r="F59" s="704"/>
      <c r="G59" s="235">
        <f>SUM(G41:G57)</f>
        <v>0</v>
      </c>
      <c r="H59" s="66"/>
      <c r="I59" s="48"/>
    </row>
    <row r="60" spans="2:11" ht="15" thickBot="1"/>
    <row r="61" spans="2:11" ht="15" thickBot="1">
      <c r="C61" s="697" t="s">
        <v>6</v>
      </c>
      <c r="D61" s="698"/>
      <c r="E61" s="698"/>
      <c r="F61" s="699"/>
      <c r="G61" s="235">
        <f>G32+G38+G59</f>
        <v>0</v>
      </c>
      <c r="H61" s="33"/>
      <c r="I61" s="48"/>
      <c r="J61" s="48"/>
      <c r="K61" s="48"/>
    </row>
    <row r="62" spans="2:11">
      <c r="I62" s="48"/>
      <c r="J62" s="48"/>
    </row>
  </sheetData>
  <mergeCells count="35">
    <mergeCell ref="C34:F34"/>
    <mergeCell ref="C36:F36"/>
    <mergeCell ref="G40:H40"/>
    <mergeCell ref="C40:F40"/>
    <mergeCell ref="C50:F50"/>
    <mergeCell ref="C2:G2"/>
    <mergeCell ref="C3:G3"/>
    <mergeCell ref="C5:G5"/>
    <mergeCell ref="C7:G7"/>
    <mergeCell ref="C10:F10"/>
    <mergeCell ref="C9:G9"/>
    <mergeCell ref="C11:F11"/>
    <mergeCell ref="C13:F13"/>
    <mergeCell ref="C15:F15"/>
    <mergeCell ref="C17:F17"/>
    <mergeCell ref="C59:F59"/>
    <mergeCell ref="C21:F21"/>
    <mergeCell ref="C23:F23"/>
    <mergeCell ref="C25:F25"/>
    <mergeCell ref="C27:F27"/>
    <mergeCell ref="C19:F19"/>
    <mergeCell ref="C38:F38"/>
    <mergeCell ref="C29:F29"/>
    <mergeCell ref="C32:F32"/>
    <mergeCell ref="C35:G35"/>
    <mergeCell ref="C37:F37"/>
    <mergeCell ref="C31:F31"/>
    <mergeCell ref="C61:F61"/>
    <mergeCell ref="C42:F42"/>
    <mergeCell ref="C44:F44"/>
    <mergeCell ref="C46:F46"/>
    <mergeCell ref="C48:F48"/>
    <mergeCell ref="C56:F56"/>
    <mergeCell ref="C52:F52"/>
    <mergeCell ref="C54:F54"/>
  </mergeCells>
  <pageMargins left="0.7" right="0.7" top="0.75" bottom="0.75" header="0.3" footer="0.3"/>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3:G11"/>
  <sheetViews>
    <sheetView view="pageBreakPreview" zoomScaleNormal="100" zoomScaleSheetLayoutView="100" workbookViewId="0">
      <selection activeCell="F8" sqref="F8:F10"/>
    </sheetView>
  </sheetViews>
  <sheetFormatPr defaultRowHeight="14.4"/>
  <cols>
    <col min="1" max="1" width="2" customWidth="1"/>
    <col min="3" max="3" width="50.5546875" customWidth="1"/>
    <col min="7" max="7" width="14.44140625" customWidth="1"/>
  </cols>
  <sheetData>
    <row r="3" spans="2:7">
      <c r="C3" s="712"/>
      <c r="D3" s="712"/>
      <c r="E3" s="712"/>
      <c r="F3" s="712"/>
      <c r="G3" s="712"/>
    </row>
    <row r="4" spans="2:7" ht="15" thickBot="1">
      <c r="B4" s="36" t="s">
        <v>603</v>
      </c>
      <c r="C4" s="52" t="s">
        <v>221</v>
      </c>
      <c r="D4" s="42"/>
      <c r="E4" s="42"/>
      <c r="F4" s="42"/>
      <c r="G4" s="42"/>
    </row>
    <row r="5" spans="2:7" ht="24">
      <c r="B5" s="260" t="s">
        <v>0</v>
      </c>
      <c r="C5" s="227" t="s">
        <v>1</v>
      </c>
      <c r="D5" s="226" t="s">
        <v>2</v>
      </c>
      <c r="E5" s="227" t="s">
        <v>3</v>
      </c>
      <c r="F5" s="228" t="s">
        <v>4</v>
      </c>
      <c r="G5" s="229" t="s">
        <v>5</v>
      </c>
    </row>
    <row r="6" spans="2:7">
      <c r="B6" s="93"/>
      <c r="C6" s="94"/>
      <c r="D6" s="82"/>
      <c r="E6" s="82"/>
      <c r="F6" s="82"/>
      <c r="G6" s="87"/>
    </row>
    <row r="7" spans="2:7" ht="43.2">
      <c r="B7" s="84">
        <v>1</v>
      </c>
      <c r="C7" s="92" t="s">
        <v>609</v>
      </c>
      <c r="D7" s="95"/>
      <c r="E7" s="95"/>
      <c r="F7" s="95"/>
      <c r="G7" s="96"/>
    </row>
    <row r="8" spans="2:7">
      <c r="B8" s="84"/>
      <c r="C8" s="97"/>
      <c r="D8" s="95" t="s">
        <v>16</v>
      </c>
      <c r="E8" s="82">
        <f>'SUHOMONTAŽNA DELA'!E9</f>
        <v>308</v>
      </c>
      <c r="F8" s="510"/>
      <c r="G8" s="96">
        <f>E8*F8</f>
        <v>0</v>
      </c>
    </row>
    <row r="9" spans="2:7" ht="43.2">
      <c r="B9" s="84">
        <v>2</v>
      </c>
      <c r="C9" s="98" t="s">
        <v>222</v>
      </c>
      <c r="D9" s="95"/>
      <c r="E9" s="95"/>
      <c r="F9" s="510"/>
      <c r="G9" s="96"/>
    </row>
    <row r="10" spans="2:7">
      <c r="B10" s="84"/>
      <c r="C10" s="99"/>
      <c r="D10" s="95" t="s">
        <v>16</v>
      </c>
      <c r="E10" s="95">
        <v>580</v>
      </c>
      <c r="F10" s="510"/>
      <c r="G10" s="96">
        <f>E10*F10</f>
        <v>0</v>
      </c>
    </row>
    <row r="11" spans="2:7" ht="15" thickBot="1">
      <c r="B11" s="263"/>
      <c r="C11" s="511" t="s">
        <v>223</v>
      </c>
      <c r="D11" s="258"/>
      <c r="E11" s="258"/>
      <c r="F11" s="258"/>
      <c r="G11" s="259">
        <f>SUM(G7:G10)</f>
        <v>0</v>
      </c>
    </row>
  </sheetData>
  <mergeCells count="1">
    <mergeCell ref="C3:G3"/>
  </mergeCells>
  <pageMargins left="0.7" right="0.7" top="0.75" bottom="0.75" header="0.3" footer="0.3"/>
  <pageSetup paperSize="9" scale="8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3:G17"/>
  <sheetViews>
    <sheetView view="pageBreakPreview" topLeftCell="A2" zoomScaleNormal="100" zoomScaleSheetLayoutView="100" workbookViewId="0">
      <selection activeCell="F8" sqref="F8:F12"/>
    </sheetView>
  </sheetViews>
  <sheetFormatPr defaultRowHeight="14.4"/>
  <cols>
    <col min="1" max="1" width="1" customWidth="1"/>
    <col min="2" max="2" width="5.88671875" customWidth="1"/>
    <col min="3" max="3" width="50.109375" customWidth="1"/>
    <col min="4" max="4" width="5.109375" customWidth="1"/>
    <col min="5" max="5" width="8.109375" customWidth="1"/>
    <col min="6" max="6" width="10.109375" bestFit="1" customWidth="1"/>
    <col min="7" max="7" width="19.5546875" customWidth="1"/>
  </cols>
  <sheetData>
    <row r="3" spans="2:7">
      <c r="B3" s="30"/>
      <c r="C3" s="712"/>
      <c r="D3" s="712"/>
      <c r="E3" s="712"/>
      <c r="F3" s="712"/>
      <c r="G3" s="712"/>
    </row>
    <row r="4" spans="2:7" ht="15" thickBot="1">
      <c r="B4" s="47" t="s">
        <v>604</v>
      </c>
      <c r="C4" s="34"/>
      <c r="D4" s="38"/>
      <c r="E4" s="29"/>
      <c r="F4" s="44"/>
      <c r="G4" s="44"/>
    </row>
    <row r="5" spans="2:7" ht="24">
      <c r="B5" s="224" t="s">
        <v>0</v>
      </c>
      <c r="C5" s="225" t="s">
        <v>1</v>
      </c>
      <c r="D5" s="226" t="s">
        <v>2</v>
      </c>
      <c r="E5" s="227" t="s">
        <v>3</v>
      </c>
      <c r="F5" s="228" t="s">
        <v>4</v>
      </c>
      <c r="G5" s="229" t="s">
        <v>5</v>
      </c>
    </row>
    <row r="6" spans="2:7">
      <c r="B6" s="100"/>
      <c r="C6" s="101"/>
      <c r="D6" s="102"/>
      <c r="E6" s="103"/>
      <c r="F6" s="104"/>
      <c r="G6" s="104"/>
    </row>
    <row r="7" spans="2:7" ht="43.2">
      <c r="B7" s="100" t="s">
        <v>620</v>
      </c>
      <c r="C7" s="105" t="s">
        <v>773</v>
      </c>
      <c r="D7" s="102"/>
      <c r="E7" s="106"/>
      <c r="F7" s="104"/>
      <c r="G7" s="107"/>
    </row>
    <row r="8" spans="2:7">
      <c r="B8" s="100"/>
      <c r="C8" s="101"/>
      <c r="D8" s="102" t="s">
        <v>16</v>
      </c>
      <c r="E8" s="103">
        <v>0</v>
      </c>
      <c r="F8" s="265"/>
      <c r="G8" s="107">
        <f>F8*E8</f>
        <v>0</v>
      </c>
    </row>
    <row r="9" spans="2:7" ht="43.2">
      <c r="B9" s="100" t="s">
        <v>621</v>
      </c>
      <c r="C9" s="108" t="s">
        <v>1030</v>
      </c>
      <c r="D9" s="109"/>
      <c r="E9" s="103"/>
      <c r="F9" s="265"/>
      <c r="G9" s="107"/>
    </row>
    <row r="10" spans="2:7">
      <c r="B10" s="110"/>
      <c r="C10" s="89"/>
      <c r="D10" s="109" t="s">
        <v>16</v>
      </c>
      <c r="E10" s="103">
        <f>22*1.5</f>
        <v>33</v>
      </c>
      <c r="F10" s="265"/>
      <c r="G10" s="107">
        <f>F10*E10</f>
        <v>0</v>
      </c>
    </row>
    <row r="11" spans="2:7">
      <c r="B11" s="212" t="s">
        <v>622</v>
      </c>
      <c r="C11" s="89" t="s">
        <v>726</v>
      </c>
      <c r="D11" s="109"/>
      <c r="E11" s="103"/>
      <c r="F11" s="265"/>
      <c r="G11" s="107"/>
    </row>
    <row r="12" spans="2:7">
      <c r="B12" s="110"/>
      <c r="C12" s="89" t="s">
        <v>727</v>
      </c>
      <c r="D12" s="109" t="s">
        <v>16</v>
      </c>
      <c r="E12" s="681">
        <f>22*0.8*2</f>
        <v>35.200000000000003</v>
      </c>
      <c r="F12" s="265"/>
      <c r="G12" s="107">
        <f>F12*E12</f>
        <v>0</v>
      </c>
    </row>
    <row r="13" spans="2:7">
      <c r="B13" s="110"/>
      <c r="C13" s="89" t="s">
        <v>728</v>
      </c>
      <c r="D13" s="109"/>
      <c r="E13" s="103"/>
      <c r="F13" s="265"/>
      <c r="G13" s="107"/>
    </row>
    <row r="14" spans="2:7">
      <c r="B14" s="110"/>
      <c r="C14" s="89" t="s">
        <v>729</v>
      </c>
      <c r="D14" s="109"/>
      <c r="E14" s="103"/>
      <c r="F14" s="265"/>
      <c r="G14" s="107"/>
    </row>
    <row r="15" spans="2:7">
      <c r="B15" s="110"/>
      <c r="C15" s="89" t="s">
        <v>730</v>
      </c>
      <c r="D15" s="109"/>
      <c r="E15" s="103"/>
      <c r="F15" s="265"/>
      <c r="G15" s="107"/>
    </row>
    <row r="16" spans="2:7">
      <c r="B16" s="110"/>
      <c r="C16" s="101"/>
      <c r="D16" s="109"/>
      <c r="E16" s="103"/>
      <c r="F16" s="265"/>
      <c r="G16" s="107"/>
    </row>
    <row r="17" spans="2:7" ht="15" thickBot="1">
      <c r="B17" s="45" t="s">
        <v>157</v>
      </c>
      <c r="C17" s="267" t="s">
        <v>224</v>
      </c>
      <c r="D17" s="232"/>
      <c r="E17" s="268"/>
      <c r="F17" s="269"/>
      <c r="G17" s="296">
        <f>SUM(G7:G16)</f>
        <v>0</v>
      </c>
    </row>
  </sheetData>
  <mergeCells count="1">
    <mergeCell ref="C3:G3"/>
  </mergeCells>
  <pageMargins left="0.7" right="0.7" top="0.75" bottom="0.75" header="0.3" footer="0.3"/>
  <pageSetup paperSize="9" scale="8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3:F66"/>
  <sheetViews>
    <sheetView view="pageBreakPreview" topLeftCell="A43" zoomScaleNormal="100" zoomScaleSheetLayoutView="100" workbookViewId="0">
      <selection activeCell="E5" sqref="E5:E62"/>
    </sheetView>
  </sheetViews>
  <sheetFormatPr defaultColWidth="9.109375" defaultRowHeight="13.8"/>
  <cols>
    <col min="1" max="1" width="9.109375" style="297"/>
    <col min="2" max="2" width="43.44140625" style="301" customWidth="1"/>
    <col min="3" max="3" width="9.33203125" style="300" bestFit="1" customWidth="1"/>
    <col min="4" max="4" width="9.109375" style="299"/>
    <col min="5" max="5" width="11.5546875" style="298" customWidth="1"/>
    <col min="6" max="6" width="14" style="298" customWidth="1"/>
    <col min="7" max="16384" width="9.109375" style="297"/>
  </cols>
  <sheetData>
    <row r="3" spans="2:6">
      <c r="B3" s="309"/>
      <c r="C3" s="308" t="s">
        <v>769</v>
      </c>
      <c r="D3" s="307" t="s">
        <v>768</v>
      </c>
      <c r="E3" s="306" t="s">
        <v>767</v>
      </c>
      <c r="F3" s="306" t="s">
        <v>766</v>
      </c>
    </row>
    <row r="4" spans="2:6" ht="15">
      <c r="B4" s="317" t="s">
        <v>765</v>
      </c>
      <c r="C4" s="315"/>
      <c r="D4" s="314"/>
      <c r="E4" s="313"/>
      <c r="F4" s="313"/>
    </row>
    <row r="5" spans="2:6">
      <c r="B5" s="309" t="s">
        <v>764</v>
      </c>
      <c r="C5" s="308">
        <v>165.6</v>
      </c>
      <c r="D5" s="307" t="s">
        <v>16</v>
      </c>
      <c r="E5" s="306"/>
      <c r="F5" s="306">
        <f>C5*E5</f>
        <v>0</v>
      </c>
    </row>
    <row r="6" spans="2:6">
      <c r="B6" s="309" t="s">
        <v>763</v>
      </c>
      <c r="C6" s="308"/>
      <c r="D6" s="307"/>
      <c r="E6" s="306"/>
      <c r="F6" s="306"/>
    </row>
    <row r="7" spans="2:6">
      <c r="B7" s="309" t="s">
        <v>762</v>
      </c>
      <c r="C7" s="308"/>
      <c r="D7" s="307"/>
      <c r="E7" s="306"/>
      <c r="F7" s="306"/>
    </row>
    <row r="8" spans="2:6">
      <c r="B8" s="309" t="s">
        <v>761</v>
      </c>
      <c r="C8" s="308"/>
      <c r="D8" s="307"/>
      <c r="E8" s="306"/>
      <c r="F8" s="306"/>
    </row>
    <row r="9" spans="2:6" ht="27.6">
      <c r="B9" s="309" t="s">
        <v>1031</v>
      </c>
      <c r="C9" s="308"/>
      <c r="D9" s="307"/>
      <c r="E9" s="306"/>
      <c r="F9" s="306"/>
    </row>
    <row r="10" spans="2:6" ht="15">
      <c r="B10" s="316" t="s">
        <v>760</v>
      </c>
      <c r="C10" s="315"/>
      <c r="D10" s="314"/>
      <c r="E10" s="313"/>
      <c r="F10" s="313"/>
    </row>
    <row r="11" spans="2:6">
      <c r="B11" s="312" t="s">
        <v>745</v>
      </c>
      <c r="C11" s="308"/>
      <c r="D11" s="307"/>
      <c r="E11" s="306"/>
      <c r="F11" s="306"/>
    </row>
    <row r="12" spans="2:6" ht="27.6">
      <c r="B12" s="309" t="s">
        <v>759</v>
      </c>
      <c r="C12" s="308">
        <v>1</v>
      </c>
      <c r="D12" s="307" t="s">
        <v>8</v>
      </c>
      <c r="E12" s="306"/>
      <c r="F12" s="306">
        <f>C12*E12</f>
        <v>0</v>
      </c>
    </row>
    <row r="13" spans="2:6">
      <c r="B13" s="309" t="s">
        <v>758</v>
      </c>
      <c r="C13" s="308">
        <v>1</v>
      </c>
      <c r="D13" s="307" t="s">
        <v>8</v>
      </c>
      <c r="E13" s="306"/>
      <c r="F13" s="306">
        <f>C13*E13</f>
        <v>0</v>
      </c>
    </row>
    <row r="14" spans="2:6">
      <c r="B14" s="309" t="s">
        <v>757</v>
      </c>
      <c r="C14" s="308">
        <v>2</v>
      </c>
      <c r="D14" s="307" t="s">
        <v>8</v>
      </c>
      <c r="E14" s="306"/>
      <c r="F14" s="306">
        <f>C14*E14</f>
        <v>0</v>
      </c>
    </row>
    <row r="15" spans="2:6" ht="27.6">
      <c r="B15" s="309" t="s">
        <v>756</v>
      </c>
      <c r="C15" s="308">
        <v>1</v>
      </c>
      <c r="D15" s="307" t="s">
        <v>8</v>
      </c>
      <c r="E15" s="306"/>
      <c r="F15" s="306">
        <f>C15*E15</f>
        <v>0</v>
      </c>
    </row>
    <row r="16" spans="2:6">
      <c r="B16" s="309" t="s">
        <v>755</v>
      </c>
      <c r="C16" s="308">
        <v>1</v>
      </c>
      <c r="D16" s="307" t="s">
        <v>8</v>
      </c>
      <c r="E16" s="306"/>
      <c r="F16" s="306">
        <f>C16*E16</f>
        <v>0</v>
      </c>
    </row>
    <row r="17" spans="2:6">
      <c r="B17" s="309"/>
      <c r="C17" s="308"/>
      <c r="D17" s="307"/>
      <c r="E17" s="306"/>
      <c r="F17" s="306"/>
    </row>
    <row r="18" spans="2:6">
      <c r="B18" s="311" t="s">
        <v>743</v>
      </c>
      <c r="C18" s="308"/>
      <c r="D18" s="307"/>
      <c r="E18" s="306"/>
      <c r="F18" s="306"/>
    </row>
    <row r="19" spans="2:6" ht="27.6">
      <c r="B19" s="309" t="s">
        <v>759</v>
      </c>
      <c r="C19" s="308">
        <v>1</v>
      </c>
      <c r="D19" s="307" t="s">
        <v>8</v>
      </c>
      <c r="E19" s="306"/>
      <c r="F19" s="306">
        <f>C19*E19</f>
        <v>0</v>
      </c>
    </row>
    <row r="20" spans="2:6">
      <c r="B20" s="309" t="s">
        <v>758</v>
      </c>
      <c r="C20" s="308">
        <v>1</v>
      </c>
      <c r="D20" s="307" t="s">
        <v>8</v>
      </c>
      <c r="E20" s="306"/>
      <c r="F20" s="306">
        <f>C20*E20</f>
        <v>0</v>
      </c>
    </row>
    <row r="21" spans="2:6">
      <c r="B21" s="309" t="s">
        <v>757</v>
      </c>
      <c r="C21" s="308">
        <v>2</v>
      </c>
      <c r="D21" s="307" t="s">
        <v>8</v>
      </c>
      <c r="E21" s="306"/>
      <c r="F21" s="306">
        <f>C21*E21</f>
        <v>0</v>
      </c>
    </row>
    <row r="22" spans="2:6" ht="27.6">
      <c r="B22" s="309" t="s">
        <v>756</v>
      </c>
      <c r="C22" s="308">
        <v>1</v>
      </c>
      <c r="D22" s="307" t="s">
        <v>8</v>
      </c>
      <c r="E22" s="306"/>
      <c r="F22" s="306">
        <f>C22*E22</f>
        <v>0</v>
      </c>
    </row>
    <row r="23" spans="2:6">
      <c r="B23" s="309" t="s">
        <v>755</v>
      </c>
      <c r="C23" s="308">
        <v>1</v>
      </c>
      <c r="D23" s="307" t="s">
        <v>8</v>
      </c>
      <c r="E23" s="306"/>
      <c r="F23" s="306">
        <f>C23*E23</f>
        <v>0</v>
      </c>
    </row>
    <row r="24" spans="2:6">
      <c r="B24" s="309"/>
      <c r="C24" s="308"/>
      <c r="D24" s="307"/>
      <c r="E24" s="306"/>
      <c r="F24" s="306"/>
    </row>
    <row r="25" spans="2:6">
      <c r="B25" s="312" t="s">
        <v>748</v>
      </c>
      <c r="C25" s="308"/>
      <c r="D25" s="307"/>
      <c r="E25" s="306"/>
      <c r="F25" s="306"/>
    </row>
    <row r="26" spans="2:6">
      <c r="B26" s="309" t="s">
        <v>771</v>
      </c>
      <c r="C26" s="308">
        <v>0</v>
      </c>
      <c r="D26" s="307" t="s">
        <v>8</v>
      </c>
      <c r="E26" s="306"/>
      <c r="F26" s="306">
        <f>C26*E26</f>
        <v>0</v>
      </c>
    </row>
    <row r="27" spans="2:6" ht="27.6">
      <c r="B27" s="309" t="s">
        <v>754</v>
      </c>
      <c r="C27" s="308">
        <v>1</v>
      </c>
      <c r="D27" s="307" t="s">
        <v>8</v>
      </c>
      <c r="E27" s="306"/>
      <c r="F27" s="306">
        <f>C27*E27</f>
        <v>0</v>
      </c>
    </row>
    <row r="28" spans="2:6" ht="27.6">
      <c r="B28" s="309" t="s">
        <v>772</v>
      </c>
      <c r="C28" s="308">
        <v>0</v>
      </c>
      <c r="D28" s="307" t="s">
        <v>8</v>
      </c>
      <c r="E28" s="306"/>
      <c r="F28" s="306">
        <f>C28*E28</f>
        <v>0</v>
      </c>
    </row>
    <row r="29" spans="2:6">
      <c r="B29" s="309"/>
      <c r="C29" s="308"/>
      <c r="D29" s="307"/>
      <c r="E29" s="306"/>
      <c r="F29" s="306"/>
    </row>
    <row r="30" spans="2:6" ht="15">
      <c r="B30" s="317" t="s">
        <v>753</v>
      </c>
      <c r="C30" s="315"/>
      <c r="D30" s="314"/>
      <c r="E30" s="313"/>
      <c r="F30" s="313"/>
    </row>
    <row r="31" spans="2:6">
      <c r="B31" s="309" t="s">
        <v>752</v>
      </c>
      <c r="C31" s="308">
        <v>59</v>
      </c>
      <c r="D31" s="307" t="s">
        <v>7</v>
      </c>
      <c r="E31" s="306"/>
      <c r="F31" s="306">
        <f>C31*E31</f>
        <v>0</v>
      </c>
    </row>
    <row r="32" spans="2:6">
      <c r="B32" s="309" t="s">
        <v>751</v>
      </c>
      <c r="C32" s="308">
        <v>8</v>
      </c>
      <c r="D32" s="307" t="s">
        <v>7</v>
      </c>
      <c r="E32" s="306"/>
      <c r="F32" s="306">
        <f>C32*E32</f>
        <v>0</v>
      </c>
    </row>
    <row r="33" spans="2:6">
      <c r="B33" s="309"/>
      <c r="C33" s="308"/>
      <c r="D33" s="307"/>
      <c r="E33" s="306"/>
      <c r="F33" s="306"/>
    </row>
    <row r="34" spans="2:6" ht="15">
      <c r="B34" s="316" t="s">
        <v>750</v>
      </c>
      <c r="C34" s="315">
        <v>19</v>
      </c>
      <c r="D34" s="314" t="s">
        <v>16</v>
      </c>
      <c r="E34" s="313"/>
      <c r="F34" s="313">
        <f>C34*E34</f>
        <v>0</v>
      </c>
    </row>
    <row r="35" spans="2:6">
      <c r="B35" s="309"/>
      <c r="C35" s="308"/>
      <c r="D35" s="307"/>
      <c r="E35" s="306"/>
      <c r="F35" s="306"/>
    </row>
    <row r="36" spans="2:6" ht="15">
      <c r="B36" s="316" t="s">
        <v>749</v>
      </c>
      <c r="C36" s="315"/>
      <c r="D36" s="314"/>
      <c r="E36" s="313"/>
      <c r="F36" s="313"/>
    </row>
    <row r="37" spans="2:6">
      <c r="B37" s="312" t="s">
        <v>748</v>
      </c>
      <c r="C37" s="308"/>
      <c r="D37" s="307"/>
      <c r="E37" s="306"/>
      <c r="F37" s="306"/>
    </row>
    <row r="38" spans="2:6">
      <c r="B38" s="309" t="s">
        <v>747</v>
      </c>
      <c r="C38" s="308">
        <v>227</v>
      </c>
      <c r="D38" s="307" t="s">
        <v>16</v>
      </c>
      <c r="E38" s="306"/>
      <c r="F38" s="306">
        <f>C38*E38</f>
        <v>0</v>
      </c>
    </row>
    <row r="39" spans="2:6">
      <c r="B39" s="309" t="s">
        <v>746</v>
      </c>
      <c r="C39" s="308">
        <v>227</v>
      </c>
      <c r="D39" s="307" t="s">
        <v>16</v>
      </c>
      <c r="E39" s="306"/>
      <c r="F39" s="306">
        <f>C39*E39</f>
        <v>0</v>
      </c>
    </row>
    <row r="40" spans="2:6">
      <c r="B40" s="309"/>
      <c r="C40" s="308"/>
      <c r="D40" s="307"/>
      <c r="E40" s="306"/>
      <c r="F40" s="306"/>
    </row>
    <row r="41" spans="2:6">
      <c r="B41" s="312" t="s">
        <v>745</v>
      </c>
      <c r="C41" s="308"/>
      <c r="D41" s="307"/>
      <c r="E41" s="306"/>
      <c r="F41" s="306"/>
    </row>
    <row r="42" spans="2:6">
      <c r="B42" s="309" t="s">
        <v>735</v>
      </c>
      <c r="C42" s="308">
        <v>30.72</v>
      </c>
      <c r="D42" s="307" t="s">
        <v>16</v>
      </c>
      <c r="E42" s="306"/>
      <c r="F42" s="306">
        <f t="shared" ref="F42:F47" si="0">C42*E42</f>
        <v>0</v>
      </c>
    </row>
    <row r="43" spans="2:6">
      <c r="B43" s="309" t="s">
        <v>742</v>
      </c>
      <c r="C43" s="308">
        <v>8.7200000000000006</v>
      </c>
      <c r="D43" s="307" t="s">
        <v>740</v>
      </c>
      <c r="E43" s="306"/>
      <c r="F43" s="306">
        <f t="shared" si="0"/>
        <v>0</v>
      </c>
    </row>
    <row r="44" spans="2:6">
      <c r="B44" s="309" t="s">
        <v>744</v>
      </c>
      <c r="C44" s="308">
        <v>8.7200000000000006</v>
      </c>
      <c r="D44" s="307" t="s">
        <v>740</v>
      </c>
      <c r="E44" s="306"/>
      <c r="F44" s="306">
        <f t="shared" si="0"/>
        <v>0</v>
      </c>
    </row>
    <row r="45" spans="2:6">
      <c r="B45" s="309" t="s">
        <v>739</v>
      </c>
      <c r="C45" s="308">
        <v>21</v>
      </c>
      <c r="D45" s="307" t="s">
        <v>8</v>
      </c>
      <c r="E45" s="306"/>
      <c r="F45" s="306">
        <f t="shared" si="0"/>
        <v>0</v>
      </c>
    </row>
    <row r="46" spans="2:6">
      <c r="B46" s="309" t="s">
        <v>738</v>
      </c>
      <c r="C46" s="308">
        <v>2</v>
      </c>
      <c r="D46" s="307" t="s">
        <v>8</v>
      </c>
      <c r="E46" s="306"/>
      <c r="F46" s="306">
        <f t="shared" si="0"/>
        <v>0</v>
      </c>
    </row>
    <row r="47" spans="2:6">
      <c r="B47" s="309" t="s">
        <v>737</v>
      </c>
      <c r="C47" s="308">
        <v>1</v>
      </c>
      <c r="D47" s="307" t="s">
        <v>8</v>
      </c>
      <c r="E47" s="306"/>
      <c r="F47" s="306">
        <f t="shared" si="0"/>
        <v>0</v>
      </c>
    </row>
    <row r="48" spans="2:6">
      <c r="B48" s="309"/>
      <c r="C48" s="308"/>
      <c r="D48" s="307"/>
      <c r="E48" s="306"/>
      <c r="F48" s="306"/>
    </row>
    <row r="49" spans="2:6">
      <c r="B49" s="311" t="s">
        <v>743</v>
      </c>
      <c r="C49" s="308"/>
      <c r="D49" s="307"/>
      <c r="E49" s="306"/>
      <c r="F49" s="306"/>
    </row>
    <row r="50" spans="2:6">
      <c r="B50" s="309" t="s">
        <v>735</v>
      </c>
      <c r="C50" s="308">
        <v>30.72</v>
      </c>
      <c r="D50" s="307" t="s">
        <v>16</v>
      </c>
      <c r="E50" s="306"/>
      <c r="F50" s="306">
        <f t="shared" ref="F50:F55" si="1">C50*E50</f>
        <v>0</v>
      </c>
    </row>
    <row r="51" spans="2:6">
      <c r="B51" s="309" t="s">
        <v>742</v>
      </c>
      <c r="C51" s="308">
        <v>8.7200000000000006</v>
      </c>
      <c r="D51" s="307" t="s">
        <v>740</v>
      </c>
      <c r="E51" s="306"/>
      <c r="F51" s="306">
        <f t="shared" si="1"/>
        <v>0</v>
      </c>
    </row>
    <row r="52" spans="2:6">
      <c r="B52" s="309" t="s">
        <v>741</v>
      </c>
      <c r="C52" s="308">
        <v>8.7200000000000006</v>
      </c>
      <c r="D52" s="307" t="s">
        <v>740</v>
      </c>
      <c r="E52" s="306"/>
      <c r="F52" s="306">
        <f t="shared" si="1"/>
        <v>0</v>
      </c>
    </row>
    <row r="53" spans="2:6">
      <c r="B53" s="309" t="s">
        <v>739</v>
      </c>
      <c r="C53" s="308">
        <v>21</v>
      </c>
      <c r="D53" s="307" t="s">
        <v>8</v>
      </c>
      <c r="E53" s="306"/>
      <c r="F53" s="306">
        <f t="shared" si="1"/>
        <v>0</v>
      </c>
    </row>
    <row r="54" spans="2:6">
      <c r="B54" s="309" t="s">
        <v>738</v>
      </c>
      <c r="C54" s="308">
        <v>2</v>
      </c>
      <c r="D54" s="307" t="s">
        <v>8</v>
      </c>
      <c r="E54" s="306"/>
      <c r="F54" s="306">
        <f t="shared" si="1"/>
        <v>0</v>
      </c>
    </row>
    <row r="55" spans="2:6">
      <c r="B55" s="309" t="s">
        <v>737</v>
      </c>
      <c r="C55" s="308">
        <v>1</v>
      </c>
      <c r="D55" s="307" t="s">
        <v>8</v>
      </c>
      <c r="E55" s="306"/>
      <c r="F55" s="306">
        <f t="shared" si="1"/>
        <v>0</v>
      </c>
    </row>
    <row r="56" spans="2:6">
      <c r="B56" s="309"/>
      <c r="C56" s="308"/>
      <c r="D56" s="307"/>
      <c r="E56" s="306"/>
      <c r="F56" s="306"/>
    </row>
    <row r="57" spans="2:6">
      <c r="B57" s="311" t="s">
        <v>736</v>
      </c>
      <c r="C57" s="308"/>
      <c r="D57" s="307"/>
      <c r="E57" s="306"/>
      <c r="F57" s="306"/>
    </row>
    <row r="58" spans="2:6">
      <c r="B58" s="309" t="s">
        <v>735</v>
      </c>
      <c r="C58" s="308">
        <v>16.8</v>
      </c>
      <c r="D58" s="307" t="s">
        <v>16</v>
      </c>
      <c r="E58" s="306"/>
      <c r="F58" s="306">
        <f>C58*E58</f>
        <v>0</v>
      </c>
    </row>
    <row r="59" spans="2:6">
      <c r="B59" s="310" t="s">
        <v>734</v>
      </c>
      <c r="C59" s="308">
        <v>2.4</v>
      </c>
      <c r="D59" s="307" t="s">
        <v>16</v>
      </c>
      <c r="E59" s="306"/>
      <c r="F59" s="306">
        <f>C59*E59</f>
        <v>0</v>
      </c>
    </row>
    <row r="60" spans="2:6">
      <c r="B60" s="310" t="s">
        <v>733</v>
      </c>
      <c r="C60" s="308">
        <v>12.8</v>
      </c>
      <c r="D60" s="307" t="s">
        <v>16</v>
      </c>
      <c r="E60" s="306"/>
      <c r="F60" s="306">
        <f>C60*E60</f>
        <v>0</v>
      </c>
    </row>
    <row r="61" spans="2:6">
      <c r="B61" s="309" t="s">
        <v>732</v>
      </c>
      <c r="C61" s="308">
        <v>2</v>
      </c>
      <c r="D61" s="307" t="s">
        <v>8</v>
      </c>
      <c r="E61" s="306"/>
      <c r="F61" s="306">
        <f>C61*E61</f>
        <v>0</v>
      </c>
    </row>
    <row r="62" spans="2:6">
      <c r="B62" s="309"/>
      <c r="C62" s="308"/>
      <c r="D62" s="307"/>
      <c r="E62" s="672"/>
      <c r="F62" s="306"/>
    </row>
    <row r="63" spans="2:6">
      <c r="B63" s="305" t="s">
        <v>731</v>
      </c>
      <c r="C63" s="304"/>
      <c r="D63" s="303"/>
      <c r="E63" s="673"/>
      <c r="F63" s="302">
        <f>SUM(F5:F61)</f>
        <v>0</v>
      </c>
    </row>
    <row r="65" spans="2:2" ht="27.6">
      <c r="B65" s="301" t="s">
        <v>774</v>
      </c>
    </row>
    <row r="66" spans="2:2">
      <c r="B66" s="301" t="s">
        <v>770</v>
      </c>
    </row>
  </sheetData>
  <pageMargins left="0.7" right="0.7" top="0.75" bottom="0.75" header="0.3" footer="0.3"/>
  <pageSetup paperSize="9" scale="9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G23"/>
  <sheetViews>
    <sheetView view="pageBreakPreview" zoomScale="110" zoomScaleNormal="110" zoomScaleSheetLayoutView="110" workbookViewId="0">
      <selection activeCell="E17" sqref="E17"/>
    </sheetView>
  </sheetViews>
  <sheetFormatPr defaultColWidth="9.109375" defaultRowHeight="13.8"/>
  <cols>
    <col min="1" max="1" width="9.109375" style="320"/>
    <col min="2" max="2" width="25" style="320" customWidth="1"/>
    <col min="3" max="4" width="9.109375" style="320"/>
    <col min="5" max="5" width="12" style="320" customWidth="1"/>
    <col min="6" max="6" width="10" style="320" customWidth="1"/>
    <col min="7" max="7" width="9.88671875" style="321" bestFit="1" customWidth="1"/>
    <col min="8" max="8" width="27.44140625" style="320" customWidth="1"/>
    <col min="9" max="9" width="8.5546875" style="320" customWidth="1"/>
    <col min="10" max="16384" width="9.109375" style="320"/>
  </cols>
  <sheetData>
    <row r="1" spans="1:7" s="340" customFormat="1">
      <c r="A1" s="334" t="s">
        <v>795</v>
      </c>
      <c r="B1" s="342" t="s">
        <v>794</v>
      </c>
      <c r="C1" s="334"/>
      <c r="D1" s="334"/>
      <c r="E1" s="320"/>
      <c r="F1" s="320"/>
      <c r="G1" s="341"/>
    </row>
    <row r="2" spans="1:7" s="340" customFormat="1">
      <c r="A2" s="334"/>
      <c r="B2" s="342"/>
      <c r="C2" s="334"/>
      <c r="D2" s="334"/>
      <c r="E2" s="320"/>
      <c r="F2" s="320"/>
      <c r="G2" s="341"/>
    </row>
    <row r="3" spans="1:7" ht="27.6">
      <c r="A3" s="334" t="s">
        <v>793</v>
      </c>
      <c r="B3" s="339" t="s">
        <v>792</v>
      </c>
      <c r="C3" s="334"/>
      <c r="D3" s="334"/>
    </row>
    <row r="4" spans="1:7">
      <c r="A4" s="334"/>
      <c r="B4" s="338"/>
      <c r="C4" s="334"/>
      <c r="D4" s="334"/>
    </row>
    <row r="5" spans="1:7">
      <c r="A5" s="334" t="s">
        <v>791</v>
      </c>
      <c r="B5" s="337">
        <v>1</v>
      </c>
      <c r="C5" s="334"/>
      <c r="D5" s="334"/>
    </row>
    <row r="6" spans="1:7">
      <c r="A6" s="334"/>
      <c r="B6" s="334"/>
      <c r="C6" s="334"/>
      <c r="D6" s="334"/>
    </row>
    <row r="7" spans="1:7">
      <c r="A7" s="334" t="s">
        <v>192</v>
      </c>
      <c r="B7" s="336" t="s">
        <v>790</v>
      </c>
      <c r="C7" s="335"/>
      <c r="D7" s="334"/>
    </row>
    <row r="8" spans="1:7">
      <c r="A8" s="334"/>
      <c r="B8" s="334"/>
      <c r="C8" s="334"/>
      <c r="D8" s="334"/>
    </row>
    <row r="9" spans="1:7">
      <c r="A9" s="334"/>
      <c r="B9" s="334"/>
      <c r="C9" s="334"/>
      <c r="D9" s="334"/>
    </row>
    <row r="10" spans="1:7">
      <c r="A10" s="334"/>
      <c r="B10" s="334"/>
      <c r="C10" s="334"/>
      <c r="D10" s="334"/>
    </row>
    <row r="11" spans="1:7">
      <c r="A11" s="333">
        <v>4</v>
      </c>
      <c r="B11" s="332" t="s">
        <v>789</v>
      </c>
      <c r="C11" s="332"/>
      <c r="D11" s="332"/>
      <c r="E11" s="331"/>
    </row>
    <row r="12" spans="1:7">
      <c r="A12" s="325"/>
      <c r="B12" s="325"/>
      <c r="C12" s="325"/>
      <c r="D12" s="325"/>
      <c r="E12" s="322"/>
      <c r="F12" s="322"/>
    </row>
    <row r="13" spans="1:7">
      <c r="A13" s="330" t="s">
        <v>788</v>
      </c>
      <c r="B13" s="325" t="s">
        <v>787</v>
      </c>
      <c r="C13" s="325"/>
      <c r="D13" s="322"/>
      <c r="E13" s="329">
        <f>SID_OGREVANJE!F176</f>
        <v>0</v>
      </c>
      <c r="F13" s="325" t="s">
        <v>782</v>
      </c>
    </row>
    <row r="14" spans="1:7">
      <c r="A14" s="330"/>
      <c r="B14" s="325"/>
      <c r="C14" s="322"/>
      <c r="D14" s="322"/>
      <c r="E14" s="322"/>
      <c r="F14" s="322"/>
    </row>
    <row r="15" spans="1:7">
      <c r="A15" s="330" t="s">
        <v>786</v>
      </c>
      <c r="B15" s="325" t="s">
        <v>785</v>
      </c>
      <c r="C15" s="325"/>
      <c r="D15" s="322"/>
      <c r="E15" s="329">
        <f>PREZRAČEVANJE!F60</f>
        <v>0</v>
      </c>
      <c r="F15" s="325" t="s">
        <v>782</v>
      </c>
    </row>
    <row r="16" spans="1:7">
      <c r="A16" s="328"/>
      <c r="B16" s="322"/>
      <c r="C16" s="322"/>
      <c r="D16" s="322"/>
      <c r="E16" s="322"/>
      <c r="F16" s="322"/>
    </row>
    <row r="17" spans="1:6">
      <c r="A17" s="330" t="s">
        <v>784</v>
      </c>
      <c r="B17" s="325" t="s">
        <v>783</v>
      </c>
      <c r="C17" s="325"/>
      <c r="D17" s="322"/>
      <c r="E17" s="329">
        <f>SID_VODA!F156</f>
        <v>0</v>
      </c>
      <c r="F17" s="325" t="s">
        <v>782</v>
      </c>
    </row>
    <row r="18" spans="1:6">
      <c r="A18" s="328"/>
      <c r="C18" s="322"/>
      <c r="D18" s="327"/>
      <c r="E18" s="322"/>
      <c r="F18" s="322"/>
    </row>
    <row r="19" spans="1:6">
      <c r="A19" s="326"/>
      <c r="B19" s="326"/>
      <c r="C19" s="326"/>
      <c r="D19" s="322"/>
      <c r="E19" s="326"/>
      <c r="F19" s="326"/>
    </row>
    <row r="20" spans="1:6">
      <c r="A20" s="325"/>
      <c r="B20" s="323" t="s">
        <v>6</v>
      </c>
      <c r="C20" s="325"/>
      <c r="D20" s="322"/>
      <c r="E20" s="324">
        <f>SUM(E13:E18)</f>
        <v>0</v>
      </c>
      <c r="F20" s="323" t="s">
        <v>782</v>
      </c>
    </row>
    <row r="21" spans="1:6">
      <c r="A21" s="322"/>
      <c r="B21" s="322"/>
      <c r="C21" s="322"/>
      <c r="D21" s="322"/>
      <c r="E21" s="322"/>
      <c r="F21" s="322"/>
    </row>
    <row r="22" spans="1:6">
      <c r="A22" s="322"/>
      <c r="B22" s="322" t="s">
        <v>781</v>
      </c>
      <c r="C22" s="322"/>
      <c r="D22" s="322"/>
      <c r="E22" s="322"/>
      <c r="F22" s="322"/>
    </row>
    <row r="23" spans="1:6">
      <c r="A23" s="322"/>
      <c r="B23" s="322"/>
      <c r="C23" s="322"/>
      <c r="D23" s="322"/>
      <c r="E23" s="322"/>
      <c r="F23" s="322"/>
    </row>
  </sheetData>
  <pageMargins left="0.7" right="0.7" top="0.75" bottom="0.75" header="0.3" footer="0.3"/>
  <pageSetup paperSize="9" orientation="portrait" r:id="rId1"/>
  <headerFooter>
    <oddFooter>&amp;R&amp;P/&amp;N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B31"/>
  <sheetViews>
    <sheetView view="pageBreakPreview" topLeftCell="A13" zoomScaleNormal="100" zoomScaleSheetLayoutView="100" workbookViewId="0">
      <selection activeCell="B35" sqref="B35"/>
    </sheetView>
  </sheetViews>
  <sheetFormatPr defaultColWidth="8.88671875" defaultRowHeight="12"/>
  <cols>
    <col min="1" max="1" width="9.109375" style="340" customWidth="1"/>
    <col min="2" max="2" width="65.6640625" style="343" customWidth="1"/>
    <col min="3" max="3" width="7.5546875" style="340" customWidth="1"/>
    <col min="4" max="5" width="9.6640625" style="340" customWidth="1"/>
    <col min="6" max="16384" width="8.88671875" style="340"/>
  </cols>
  <sheetData>
    <row r="1" spans="1:2" ht="13.8">
      <c r="A1" s="334"/>
      <c r="B1" s="334"/>
    </row>
    <row r="2" spans="1:2" ht="13.8">
      <c r="A2" s="334"/>
      <c r="B2" s="334"/>
    </row>
    <row r="3" spans="1:2" ht="13.8">
      <c r="A3" s="334"/>
      <c r="B3" s="346" t="s">
        <v>813</v>
      </c>
    </row>
    <row r="4" spans="1:2" ht="24">
      <c r="A4" s="334"/>
      <c r="B4" s="344" t="s">
        <v>812</v>
      </c>
    </row>
    <row r="5" spans="1:2" ht="36" customHeight="1">
      <c r="A5" s="347"/>
      <c r="B5" s="344" t="s">
        <v>811</v>
      </c>
    </row>
    <row r="6" spans="1:2">
      <c r="A6" s="347"/>
      <c r="B6" s="345"/>
    </row>
    <row r="7" spans="1:2" ht="36">
      <c r="B7" s="344" t="s">
        <v>810</v>
      </c>
    </row>
    <row r="8" spans="1:2">
      <c r="B8" s="345"/>
    </row>
    <row r="9" spans="1:2" ht="24">
      <c r="B9" s="344" t="s">
        <v>809</v>
      </c>
    </row>
    <row r="10" spans="1:2" ht="24">
      <c r="B10" s="344" t="s">
        <v>808</v>
      </c>
    </row>
    <row r="11" spans="1:2">
      <c r="B11" s="345"/>
    </row>
    <row r="12" spans="1:2">
      <c r="B12" s="346" t="s">
        <v>807</v>
      </c>
    </row>
    <row r="13" spans="1:2" ht="24">
      <c r="B13" s="344" t="s">
        <v>806</v>
      </c>
    </row>
    <row r="14" spans="1:2" ht="24">
      <c r="B14" s="344" t="s">
        <v>805</v>
      </c>
    </row>
    <row r="15" spans="1:2">
      <c r="B15" s="345"/>
    </row>
    <row r="16" spans="1:2" ht="36">
      <c r="B16" s="344" t="s">
        <v>804</v>
      </c>
    </row>
    <row r="17" spans="2:2">
      <c r="B17" s="345"/>
    </row>
    <row r="18" spans="2:2">
      <c r="B18" s="346" t="s">
        <v>803</v>
      </c>
    </row>
    <row r="19" spans="2:2">
      <c r="B19" s="344" t="s">
        <v>802</v>
      </c>
    </row>
    <row r="20" spans="2:2">
      <c r="B20" s="345"/>
    </row>
    <row r="21" spans="2:2">
      <c r="B21" s="344" t="s">
        <v>801</v>
      </c>
    </row>
    <row r="22" spans="2:2">
      <c r="B22" s="345"/>
    </row>
    <row r="23" spans="2:2">
      <c r="B23" s="344" t="s">
        <v>800</v>
      </c>
    </row>
    <row r="24" spans="2:2">
      <c r="B24" s="345"/>
    </row>
    <row r="25" spans="2:2">
      <c r="B25" s="344" t="s">
        <v>799</v>
      </c>
    </row>
    <row r="26" spans="2:2">
      <c r="B26" s="345"/>
    </row>
    <row r="27" spans="2:2" ht="144">
      <c r="B27" s="344" t="s">
        <v>798</v>
      </c>
    </row>
    <row r="28" spans="2:2">
      <c r="B28" s="345"/>
    </row>
    <row r="29" spans="2:2">
      <c r="B29" s="344" t="s">
        <v>797</v>
      </c>
    </row>
    <row r="30" spans="2:2">
      <c r="B30" s="345"/>
    </row>
    <row r="31" spans="2:2" ht="36">
      <c r="B31" s="344" t="s">
        <v>796</v>
      </c>
    </row>
  </sheetData>
  <pageMargins left="0.70866141732283472" right="0.70866141732283472" top="0.74803149606299213" bottom="0.74803149606299213" header="0.31496062992125984" footer="0.31496062992125984"/>
  <pageSetup paperSize="9" orientation="portrait" r:id="rId1"/>
  <headerFooter>
    <oddFooter>&amp;R&amp;P/&amp;N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O176"/>
  <sheetViews>
    <sheetView view="pageBreakPreview" topLeftCell="A141" zoomScale="115" zoomScaleNormal="100" zoomScaleSheetLayoutView="115" workbookViewId="0">
      <selection activeCell="E9" sqref="E9:E175"/>
    </sheetView>
  </sheetViews>
  <sheetFormatPr defaultColWidth="8.88671875" defaultRowHeight="12"/>
  <cols>
    <col min="1" max="1" width="5.6640625" style="348" customWidth="1"/>
    <col min="2" max="2" width="37.109375" style="351" customWidth="1"/>
    <col min="3" max="3" width="7.6640625" style="348" customWidth="1"/>
    <col min="4" max="4" width="7.6640625" style="350" customWidth="1"/>
    <col min="5" max="5" width="10.6640625" style="348" customWidth="1"/>
    <col min="6" max="6" width="11.5546875" style="349" customWidth="1"/>
    <col min="7" max="12" width="8.88671875" style="348"/>
    <col min="13" max="13" width="36.88671875" style="348" customWidth="1"/>
    <col min="14" max="16384" width="8.88671875" style="348"/>
  </cols>
  <sheetData>
    <row r="1" spans="1:8">
      <c r="A1" s="358" t="s">
        <v>926</v>
      </c>
      <c r="B1" s="358" t="s">
        <v>925</v>
      </c>
      <c r="C1" s="358" t="s">
        <v>924</v>
      </c>
      <c r="D1" s="439" t="s">
        <v>923</v>
      </c>
      <c r="E1" s="358" t="s">
        <v>922</v>
      </c>
      <c r="F1" s="438" t="s">
        <v>921</v>
      </c>
    </row>
    <row r="2" spans="1:8">
      <c r="E2" s="351" t="s">
        <v>920</v>
      </c>
      <c r="F2" s="437" t="s">
        <v>920</v>
      </c>
    </row>
    <row r="4" spans="1:8">
      <c r="A4" s="436" t="s">
        <v>788</v>
      </c>
      <c r="B4" s="384" t="s">
        <v>787</v>
      </c>
      <c r="C4" s="434"/>
      <c r="D4" s="435"/>
      <c r="E4" s="434"/>
      <c r="F4" s="433"/>
    </row>
    <row r="5" spans="1:8">
      <c r="A5" s="358"/>
      <c r="B5" s="357"/>
    </row>
    <row r="6" spans="1:8">
      <c r="A6" s="358"/>
      <c r="B6" s="384" t="s">
        <v>919</v>
      </c>
    </row>
    <row r="7" spans="1:8">
      <c r="A7" s="358"/>
      <c r="B7" s="357"/>
    </row>
    <row r="8" spans="1:8" ht="108">
      <c r="A8" s="373">
        <f>MAX($A$5:A7)+1</f>
        <v>1</v>
      </c>
      <c r="B8" s="375" t="s">
        <v>918</v>
      </c>
      <c r="C8" s="351"/>
      <c r="D8" s="408"/>
      <c r="E8" s="370"/>
      <c r="F8" s="431"/>
      <c r="G8" s="351"/>
      <c r="H8" s="351"/>
    </row>
    <row r="9" spans="1:8">
      <c r="A9" s="373"/>
      <c r="B9" s="429" t="s">
        <v>917</v>
      </c>
      <c r="C9" s="416" t="s">
        <v>7</v>
      </c>
      <c r="D9" s="415">
        <v>63</v>
      </c>
      <c r="E9" s="360"/>
      <c r="F9" s="359">
        <f>D9*E9</f>
        <v>0</v>
      </c>
      <c r="G9" s="351"/>
      <c r="H9" s="351"/>
    </row>
    <row r="10" spans="1:8">
      <c r="A10" s="373"/>
      <c r="B10" s="429" t="s">
        <v>916</v>
      </c>
      <c r="C10" s="416" t="s">
        <v>7</v>
      </c>
      <c r="D10" s="415">
        <v>16</v>
      </c>
      <c r="E10" s="360"/>
      <c r="F10" s="359">
        <f>D10*E10</f>
        <v>0</v>
      </c>
      <c r="G10" s="351"/>
      <c r="H10" s="351"/>
    </row>
    <row r="11" spans="1:8">
      <c r="A11" s="421"/>
      <c r="B11" s="429" t="s">
        <v>915</v>
      </c>
      <c r="C11" s="416" t="s">
        <v>7</v>
      </c>
      <c r="D11" s="415">
        <v>47</v>
      </c>
      <c r="E11" s="360"/>
      <c r="F11" s="359">
        <f>D11*E11</f>
        <v>0</v>
      </c>
      <c r="G11" s="351"/>
      <c r="H11" s="351"/>
    </row>
    <row r="12" spans="1:8">
      <c r="A12" s="421"/>
      <c r="B12" s="429" t="s">
        <v>914</v>
      </c>
      <c r="C12" s="416" t="s">
        <v>7</v>
      </c>
      <c r="D12" s="415">
        <v>15</v>
      </c>
      <c r="E12" s="360"/>
      <c r="F12" s="359">
        <f>D12*E12</f>
        <v>0</v>
      </c>
      <c r="G12" s="351"/>
      <c r="H12" s="351"/>
    </row>
    <row r="13" spans="1:8">
      <c r="A13" s="421"/>
      <c r="B13" s="375"/>
      <c r="C13" s="351"/>
      <c r="D13" s="374"/>
      <c r="E13" s="379"/>
      <c r="F13" s="420"/>
      <c r="G13" s="351"/>
      <c r="H13" s="351"/>
    </row>
    <row r="14" spans="1:8" ht="48">
      <c r="A14" s="373">
        <f>MAX($A$5:A13)+1</f>
        <v>2</v>
      </c>
      <c r="B14" s="376" t="s">
        <v>913</v>
      </c>
      <c r="C14" s="371"/>
      <c r="D14" s="408"/>
      <c r="E14" s="432"/>
      <c r="F14" s="431"/>
      <c r="G14" s="351"/>
      <c r="H14" s="351"/>
    </row>
    <row r="15" spans="1:8">
      <c r="A15" s="421"/>
      <c r="B15" s="430" t="s">
        <v>912</v>
      </c>
      <c r="C15" s="416" t="s">
        <v>7</v>
      </c>
      <c r="D15" s="415">
        <v>63</v>
      </c>
      <c r="E15" s="360"/>
      <c r="F15" s="359">
        <f>D15*E15</f>
        <v>0</v>
      </c>
      <c r="G15" s="351"/>
      <c r="H15" s="351"/>
    </row>
    <row r="16" spans="1:8">
      <c r="A16" s="421"/>
      <c r="B16" s="430" t="s">
        <v>911</v>
      </c>
      <c r="C16" s="416" t="s">
        <v>7</v>
      </c>
      <c r="D16" s="415">
        <v>16</v>
      </c>
      <c r="E16" s="360"/>
      <c r="F16" s="359">
        <f>D16*E16</f>
        <v>0</v>
      </c>
      <c r="G16" s="351"/>
      <c r="H16" s="351"/>
    </row>
    <row r="17" spans="1:8">
      <c r="A17" s="421"/>
      <c r="B17" s="429" t="s">
        <v>910</v>
      </c>
      <c r="C17" s="416" t="s">
        <v>7</v>
      </c>
      <c r="D17" s="415">
        <v>47</v>
      </c>
      <c r="E17" s="360"/>
      <c r="F17" s="359">
        <f>D17*E17</f>
        <v>0</v>
      </c>
      <c r="G17" s="351"/>
      <c r="H17" s="351"/>
    </row>
    <row r="18" spans="1:8">
      <c r="A18" s="421"/>
      <c r="B18" s="429" t="s">
        <v>909</v>
      </c>
      <c r="C18" s="416" t="s">
        <v>7</v>
      </c>
      <c r="D18" s="415">
        <v>15</v>
      </c>
      <c r="E18" s="360"/>
      <c r="F18" s="359">
        <f>D18*E18</f>
        <v>0</v>
      </c>
      <c r="G18" s="351"/>
      <c r="H18" s="351"/>
    </row>
    <row r="19" spans="1:8">
      <c r="B19" s="348"/>
      <c r="D19" s="428"/>
    </row>
    <row r="20" spans="1:8" ht="120">
      <c r="A20" s="373">
        <f>MAX($A$5:A19)+1</f>
        <v>3</v>
      </c>
      <c r="B20" s="375" t="s">
        <v>1064</v>
      </c>
      <c r="C20" s="351"/>
      <c r="D20" s="408"/>
      <c r="E20" s="370"/>
      <c r="F20" s="431"/>
      <c r="G20" s="351"/>
      <c r="H20" s="351"/>
    </row>
    <row r="21" spans="1:8">
      <c r="A21" s="373"/>
      <c r="B21" s="429" t="s">
        <v>1063</v>
      </c>
      <c r="C21" s="416" t="s">
        <v>10</v>
      </c>
      <c r="D21" s="415">
        <v>1</v>
      </c>
      <c r="E21" s="360"/>
      <c r="F21" s="359">
        <f>D21*E21</f>
        <v>0</v>
      </c>
      <c r="G21" s="351"/>
      <c r="H21" s="351"/>
    </row>
    <row r="22" spans="1:8">
      <c r="B22" s="348"/>
      <c r="D22" s="428"/>
    </row>
    <row r="23" spans="1:8">
      <c r="A23" s="427"/>
      <c r="B23" s="426" t="s">
        <v>908</v>
      </c>
      <c r="C23" s="425"/>
      <c r="D23" s="424"/>
      <c r="E23" s="423"/>
      <c r="F23" s="422">
        <f>SUM(F8:F22)</f>
        <v>0</v>
      </c>
    </row>
    <row r="24" spans="1:8">
      <c r="A24" s="421"/>
      <c r="B24" s="375"/>
      <c r="C24" s="351"/>
      <c r="D24" s="374"/>
      <c r="E24" s="379"/>
      <c r="F24" s="420"/>
    </row>
    <row r="25" spans="1:8">
      <c r="A25" s="421"/>
      <c r="B25" s="375"/>
      <c r="C25" s="351"/>
      <c r="D25" s="374"/>
      <c r="E25" s="379"/>
      <c r="F25" s="420"/>
    </row>
    <row r="26" spans="1:8">
      <c r="A26" s="358"/>
      <c r="B26" s="384" t="s">
        <v>907</v>
      </c>
    </row>
    <row r="27" spans="1:8">
      <c r="A27" s="358"/>
      <c r="B27" s="357"/>
    </row>
    <row r="28" spans="1:8">
      <c r="A28" s="373">
        <f>MAX($A$5:A27)+1</f>
        <v>4</v>
      </c>
      <c r="B28" s="357" t="s">
        <v>1062</v>
      </c>
    </row>
    <row r="29" spans="1:8">
      <c r="A29" s="373"/>
      <c r="B29" s="378" t="s">
        <v>1061</v>
      </c>
    </row>
    <row r="30" spans="1:8" ht="24">
      <c r="A30" s="373"/>
      <c r="B30" s="413" t="s">
        <v>1060</v>
      </c>
    </row>
    <row r="31" spans="1:8">
      <c r="A31" s="373"/>
      <c r="B31" s="378" t="s">
        <v>1059</v>
      </c>
    </row>
    <row r="32" spans="1:8">
      <c r="A32" s="373"/>
      <c r="B32" s="378" t="s">
        <v>1058</v>
      </c>
    </row>
    <row r="33" spans="1:6">
      <c r="A33" s="373"/>
      <c r="B33" s="412" t="s">
        <v>1057</v>
      </c>
      <c r="C33" s="371" t="s">
        <v>8</v>
      </c>
      <c r="D33" s="370">
        <v>1</v>
      </c>
      <c r="E33" s="360"/>
      <c r="F33" s="359">
        <f>D33*E33</f>
        <v>0</v>
      </c>
    </row>
    <row r="34" spans="1:6">
      <c r="A34" s="373"/>
      <c r="B34" s="357"/>
    </row>
    <row r="35" spans="1:6">
      <c r="A35" s="373">
        <f>MAX($A$5:A34)+1</f>
        <v>5</v>
      </c>
      <c r="B35" s="357" t="s">
        <v>1056</v>
      </c>
    </row>
    <row r="36" spans="1:6" ht="24">
      <c r="A36" s="358"/>
      <c r="B36" s="413" t="s">
        <v>1055</v>
      </c>
    </row>
    <row r="37" spans="1:6">
      <c r="A37" s="358"/>
      <c r="B37" s="412" t="s">
        <v>1054</v>
      </c>
      <c r="C37" s="371" t="s">
        <v>8</v>
      </c>
      <c r="D37" s="370">
        <v>2</v>
      </c>
      <c r="E37" s="360"/>
      <c r="F37" s="359">
        <f>D37*E37</f>
        <v>0</v>
      </c>
    </row>
    <row r="38" spans="1:6">
      <c r="A38" s="358"/>
      <c r="B38" s="357"/>
    </row>
    <row r="39" spans="1:6">
      <c r="A39" s="373">
        <f>MAX($A$5:A38)+1</f>
        <v>6</v>
      </c>
      <c r="B39" s="357" t="s">
        <v>1053</v>
      </c>
    </row>
    <row r="40" spans="1:6">
      <c r="A40" s="358"/>
      <c r="B40" s="378" t="s">
        <v>1052</v>
      </c>
    </row>
    <row r="41" spans="1:6">
      <c r="A41" s="358"/>
      <c r="B41" s="378" t="s">
        <v>1051</v>
      </c>
    </row>
    <row r="42" spans="1:6">
      <c r="A42" s="358"/>
      <c r="B42" s="412" t="s">
        <v>1050</v>
      </c>
      <c r="C42" s="371" t="s">
        <v>8</v>
      </c>
      <c r="D42" s="370">
        <v>1</v>
      </c>
      <c r="E42" s="360"/>
      <c r="F42" s="359">
        <f>D42*E42</f>
        <v>0</v>
      </c>
    </row>
    <row r="43" spans="1:6">
      <c r="A43" s="358"/>
      <c r="B43" s="357"/>
    </row>
    <row r="44" spans="1:6">
      <c r="A44" s="373">
        <f>MAX($A$5:A43)+1</f>
        <v>7</v>
      </c>
      <c r="B44" s="419" t="s">
        <v>906</v>
      </c>
    </row>
    <row r="45" spans="1:6">
      <c r="A45" s="358"/>
      <c r="B45" s="417" t="s">
        <v>905</v>
      </c>
    </row>
    <row r="46" spans="1:6" ht="24">
      <c r="A46" s="358"/>
      <c r="B46" s="417" t="s">
        <v>904</v>
      </c>
    </row>
    <row r="47" spans="1:6" ht="36">
      <c r="A47" s="358"/>
      <c r="B47" s="417" t="s">
        <v>903</v>
      </c>
    </row>
    <row r="48" spans="1:6" ht="48">
      <c r="A48" s="358"/>
      <c r="B48" s="417" t="s">
        <v>902</v>
      </c>
    </row>
    <row r="49" spans="1:6">
      <c r="A49" s="358"/>
      <c r="B49" s="417" t="s">
        <v>901</v>
      </c>
    </row>
    <row r="50" spans="1:6" ht="24">
      <c r="A50" s="358"/>
      <c r="B50" s="418" t="s">
        <v>900</v>
      </c>
    </row>
    <row r="51" spans="1:6">
      <c r="A51" s="358"/>
      <c r="B51" s="417" t="s">
        <v>899</v>
      </c>
    </row>
    <row r="52" spans="1:6" ht="24">
      <c r="A52" s="358"/>
      <c r="B52" s="522" t="s">
        <v>1049</v>
      </c>
      <c r="C52" s="371" t="s">
        <v>10</v>
      </c>
      <c r="D52" s="370">
        <v>10</v>
      </c>
      <c r="E52" s="360"/>
      <c r="F52" s="359">
        <f>D52*E52</f>
        <v>0</v>
      </c>
    </row>
    <row r="53" spans="1:6">
      <c r="A53" s="358"/>
      <c r="B53" s="412" t="s">
        <v>898</v>
      </c>
      <c r="C53" s="371" t="s">
        <v>10</v>
      </c>
      <c r="D53" s="370">
        <v>1</v>
      </c>
      <c r="E53" s="360"/>
      <c r="F53" s="359">
        <f>D53*E53</f>
        <v>0</v>
      </c>
    </row>
    <row r="54" spans="1:6">
      <c r="A54" s="358"/>
      <c r="B54" s="357"/>
    </row>
    <row r="55" spans="1:6">
      <c r="A55" s="373">
        <f>MAX($A$5:A54)+1</f>
        <v>8</v>
      </c>
      <c r="B55" s="357" t="s">
        <v>1048</v>
      </c>
    </row>
    <row r="56" spans="1:6">
      <c r="A56" s="373"/>
      <c r="B56" s="378" t="s">
        <v>897</v>
      </c>
    </row>
    <row r="57" spans="1:6">
      <c r="A57" s="358"/>
      <c r="B57" s="412" t="s">
        <v>896</v>
      </c>
      <c r="C57" s="371" t="s">
        <v>32</v>
      </c>
      <c r="D57" s="370">
        <v>1</v>
      </c>
      <c r="E57" s="360"/>
      <c r="F57" s="359">
        <f>D57*E57</f>
        <v>0</v>
      </c>
    </row>
    <row r="58" spans="1:6">
      <c r="A58" s="358"/>
      <c r="B58" s="357"/>
    </row>
    <row r="59" spans="1:6" ht="24">
      <c r="A59" s="373">
        <f>MAX($A$5:A58)+1</f>
        <v>9</v>
      </c>
      <c r="B59" s="375" t="s">
        <v>895</v>
      </c>
    </row>
    <row r="60" spans="1:6">
      <c r="A60" s="358"/>
      <c r="B60" s="412" t="s">
        <v>889</v>
      </c>
      <c r="C60" s="371" t="s">
        <v>10</v>
      </c>
      <c r="D60" s="370">
        <v>22</v>
      </c>
      <c r="E60" s="360"/>
      <c r="F60" s="359">
        <f>D60*E60</f>
        <v>0</v>
      </c>
    </row>
    <row r="61" spans="1:6">
      <c r="A61" s="358"/>
      <c r="B61" s="412" t="s">
        <v>888</v>
      </c>
      <c r="C61" s="416" t="s">
        <v>10</v>
      </c>
      <c r="D61" s="415">
        <v>10</v>
      </c>
      <c r="E61" s="360"/>
      <c r="F61" s="359">
        <f>D61*E61</f>
        <v>0</v>
      </c>
    </row>
    <row r="62" spans="1:6">
      <c r="A62" s="358"/>
      <c r="B62" s="357"/>
    </row>
    <row r="63" spans="1:6">
      <c r="A63" s="373">
        <f>MAX($A$5:A62)+1</f>
        <v>10</v>
      </c>
      <c r="B63" s="375" t="s">
        <v>894</v>
      </c>
      <c r="C63" s="368"/>
      <c r="D63" s="367"/>
      <c r="E63" s="366"/>
      <c r="F63" s="365"/>
    </row>
    <row r="64" spans="1:6">
      <c r="A64" s="358"/>
      <c r="B64" s="372" t="s">
        <v>889</v>
      </c>
      <c r="C64" s="371" t="s">
        <v>32</v>
      </c>
      <c r="D64" s="370">
        <v>2</v>
      </c>
      <c r="E64" s="360"/>
      <c r="F64" s="359">
        <f>D64*E64</f>
        <v>0</v>
      </c>
    </row>
    <row r="65" spans="1:6">
      <c r="A65" s="358"/>
      <c r="B65" s="357"/>
    </row>
    <row r="66" spans="1:6">
      <c r="A66" s="373">
        <f>MAX($A$5:A65)+1</f>
        <v>11</v>
      </c>
      <c r="B66" s="372" t="s">
        <v>893</v>
      </c>
      <c r="C66" s="371" t="s">
        <v>32</v>
      </c>
      <c r="D66" s="370">
        <v>4</v>
      </c>
      <c r="E66" s="360"/>
      <c r="F66" s="359">
        <f>D66*E66</f>
        <v>0</v>
      </c>
    </row>
    <row r="67" spans="1:6">
      <c r="A67" s="358"/>
      <c r="B67" s="357"/>
    </row>
    <row r="68" spans="1:6" ht="24">
      <c r="A68" s="373">
        <f>MAX($A$5:A67)+1</f>
        <v>12</v>
      </c>
      <c r="B68" s="375" t="s">
        <v>892</v>
      </c>
      <c r="C68" s="368"/>
      <c r="D68" s="367"/>
      <c r="E68" s="366"/>
      <c r="F68" s="365"/>
    </row>
    <row r="69" spans="1:6">
      <c r="A69" s="373"/>
      <c r="B69" s="372" t="s">
        <v>891</v>
      </c>
      <c r="C69" s="371" t="s">
        <v>32</v>
      </c>
      <c r="D69" s="370">
        <v>1</v>
      </c>
      <c r="E69" s="360"/>
      <c r="F69" s="359">
        <f>D69*E69</f>
        <v>0</v>
      </c>
    </row>
    <row r="70" spans="1:6">
      <c r="A70" s="358"/>
      <c r="B70" s="372" t="s">
        <v>890</v>
      </c>
      <c r="C70" s="371" t="s">
        <v>32</v>
      </c>
      <c r="D70" s="370">
        <v>1</v>
      </c>
      <c r="E70" s="360"/>
      <c r="F70" s="359">
        <f>D70*E70</f>
        <v>0</v>
      </c>
    </row>
    <row r="71" spans="1:6">
      <c r="A71" s="358"/>
      <c r="B71" s="357"/>
    </row>
    <row r="72" spans="1:6" ht="24">
      <c r="A72" s="373">
        <f>MAX($A$5:A71)+1</f>
        <v>13</v>
      </c>
      <c r="B72" s="414" t="s">
        <v>886</v>
      </c>
    </row>
    <row r="73" spans="1:6" ht="24">
      <c r="A73" s="358"/>
      <c r="B73" s="413" t="s">
        <v>885</v>
      </c>
    </row>
    <row r="74" spans="1:6">
      <c r="A74" s="358"/>
      <c r="B74" s="412" t="s">
        <v>884</v>
      </c>
      <c r="C74" s="371" t="s">
        <v>8</v>
      </c>
      <c r="D74" s="370">
        <v>2</v>
      </c>
      <c r="E74" s="360"/>
      <c r="F74" s="359">
        <f>D74*E74</f>
        <v>0</v>
      </c>
    </row>
    <row r="75" spans="1:6">
      <c r="A75" s="358"/>
      <c r="B75" s="357"/>
    </row>
    <row r="76" spans="1:6">
      <c r="A76" s="373">
        <f>MAX($A$5:A75)+1</f>
        <v>14</v>
      </c>
      <c r="B76" s="357" t="s">
        <v>883</v>
      </c>
    </row>
    <row r="77" spans="1:6">
      <c r="A77" s="358"/>
      <c r="B77" s="378" t="s">
        <v>882</v>
      </c>
    </row>
    <row r="78" spans="1:6">
      <c r="A78" s="358"/>
      <c r="B78" s="378" t="s">
        <v>881</v>
      </c>
    </row>
    <row r="79" spans="1:6">
      <c r="A79" s="358"/>
      <c r="B79" s="378" t="s">
        <v>880</v>
      </c>
    </row>
    <row r="80" spans="1:6">
      <c r="A80" s="358"/>
      <c r="B80" s="412" t="s">
        <v>879</v>
      </c>
      <c r="C80" s="371" t="s">
        <v>8</v>
      </c>
      <c r="D80" s="370">
        <v>1</v>
      </c>
      <c r="E80" s="360"/>
      <c r="F80" s="359">
        <f>D80*E80</f>
        <v>0</v>
      </c>
    </row>
    <row r="81" spans="1:15">
      <c r="A81" s="358"/>
      <c r="B81" s="357"/>
    </row>
    <row r="82" spans="1:15">
      <c r="A82" s="373">
        <f>MAX($A$5:A81)+1</f>
        <v>15</v>
      </c>
      <c r="B82" s="411" t="s">
        <v>878</v>
      </c>
      <c r="C82" s="351"/>
      <c r="D82" s="374"/>
      <c r="E82" s="381"/>
      <c r="F82" s="381"/>
    </row>
    <row r="83" spans="1:15" ht="36">
      <c r="A83" s="358"/>
      <c r="B83" s="410" t="s">
        <v>877</v>
      </c>
      <c r="C83" s="351"/>
      <c r="D83" s="374"/>
      <c r="E83" s="381"/>
      <c r="F83" s="381"/>
    </row>
    <row r="84" spans="1:15">
      <c r="A84" s="358"/>
      <c r="B84" s="410" t="s">
        <v>876</v>
      </c>
      <c r="C84" s="351"/>
      <c r="D84" s="374"/>
      <c r="E84" s="381"/>
      <c r="F84" s="381"/>
    </row>
    <row r="85" spans="1:15">
      <c r="A85" s="358"/>
      <c r="B85" s="410" t="s">
        <v>875</v>
      </c>
      <c r="C85" s="351"/>
      <c r="D85" s="374"/>
      <c r="E85" s="381"/>
      <c r="F85" s="381"/>
    </row>
    <row r="86" spans="1:15">
      <c r="A86" s="358"/>
      <c r="B86" s="410" t="s">
        <v>874</v>
      </c>
      <c r="C86" s="351"/>
      <c r="D86" s="374"/>
      <c r="E86" s="381"/>
      <c r="F86" s="381"/>
    </row>
    <row r="87" spans="1:15">
      <c r="A87" s="358"/>
      <c r="B87" s="410" t="s">
        <v>873</v>
      </c>
      <c r="C87" s="351"/>
      <c r="D87" s="374"/>
      <c r="E87" s="381"/>
      <c r="F87" s="381"/>
    </row>
    <row r="88" spans="1:15">
      <c r="A88" s="358"/>
      <c r="B88" s="410" t="s">
        <v>872</v>
      </c>
      <c r="C88" s="351"/>
      <c r="D88" s="374"/>
      <c r="E88" s="381"/>
      <c r="F88" s="381"/>
    </row>
    <row r="89" spans="1:15">
      <c r="A89" s="358"/>
      <c r="B89" s="409" t="s">
        <v>871</v>
      </c>
      <c r="C89" s="371" t="s">
        <v>8</v>
      </c>
      <c r="D89" s="370">
        <v>1</v>
      </c>
      <c r="E89" s="360"/>
      <c r="F89" s="359">
        <f>D89*E89</f>
        <v>0</v>
      </c>
    </row>
    <row r="90" spans="1:15">
      <c r="A90" s="358"/>
      <c r="B90" s="409"/>
      <c r="C90" s="371"/>
      <c r="D90" s="408"/>
      <c r="E90" s="407"/>
      <c r="F90" s="407"/>
    </row>
    <row r="91" spans="1:15">
      <c r="A91" s="364"/>
      <c r="B91" s="363" t="s">
        <v>870</v>
      </c>
      <c r="C91" s="362"/>
      <c r="D91" s="361"/>
      <c r="E91" s="360"/>
      <c r="F91" s="359">
        <f>SUM(F26:F90)</f>
        <v>0</v>
      </c>
      <c r="O91" s="378"/>
    </row>
    <row r="92" spans="1:15">
      <c r="A92" s="358"/>
      <c r="B92" s="369"/>
      <c r="C92" s="368"/>
      <c r="D92" s="367"/>
      <c r="E92" s="385"/>
      <c r="F92" s="365"/>
      <c r="O92" s="378"/>
    </row>
    <row r="93" spans="1:15">
      <c r="A93" s="358"/>
      <c r="B93" s="369"/>
      <c r="C93" s="368"/>
      <c r="D93" s="367"/>
      <c r="E93" s="385"/>
      <c r="F93" s="365"/>
      <c r="O93" s="378"/>
    </row>
    <row r="94" spans="1:15">
      <c r="A94" s="358"/>
      <c r="B94" s="406" t="s">
        <v>869</v>
      </c>
      <c r="C94" s="368"/>
      <c r="D94" s="367"/>
      <c r="E94" s="385"/>
      <c r="F94" s="365"/>
      <c r="O94" s="378"/>
    </row>
    <row r="95" spans="1:15">
      <c r="A95" s="358"/>
      <c r="B95" s="369"/>
      <c r="C95" s="368"/>
      <c r="D95" s="367"/>
      <c r="E95" s="385"/>
      <c r="F95" s="365"/>
      <c r="O95" s="378"/>
    </row>
    <row r="96" spans="1:15" ht="14.4">
      <c r="A96" s="373">
        <f>MAX($A$5:A95)+1</f>
        <v>16</v>
      </c>
      <c r="B96" s="405" t="s">
        <v>868</v>
      </c>
      <c r="C96" s="351"/>
      <c r="D96" s="401"/>
      <c r="E96" s="400"/>
      <c r="F96" s="397"/>
      <c r="O96" s="378"/>
    </row>
    <row r="97" spans="1:15" ht="120">
      <c r="A97" s="358"/>
      <c r="B97" s="402" t="s">
        <v>867</v>
      </c>
      <c r="C97" s="521"/>
      <c r="D97" s="393"/>
      <c r="E97" s="392"/>
      <c r="F97" s="392"/>
      <c r="O97" s="378"/>
    </row>
    <row r="98" spans="1:15" ht="72">
      <c r="A98" s="358"/>
      <c r="B98" s="402" t="s">
        <v>866</v>
      </c>
      <c r="C98" s="521"/>
      <c r="D98" s="393"/>
      <c r="E98" s="392"/>
      <c r="F98" s="392"/>
      <c r="O98" s="378"/>
    </row>
    <row r="99" spans="1:15">
      <c r="A99" s="358"/>
      <c r="B99" s="402" t="s">
        <v>846</v>
      </c>
      <c r="C99" s="521"/>
      <c r="D99" s="393"/>
      <c r="E99" s="392"/>
      <c r="F99" s="392"/>
      <c r="O99" s="378"/>
    </row>
    <row r="100" spans="1:15" ht="14.4">
      <c r="A100" s="358"/>
      <c r="B100" s="402" t="s">
        <v>865</v>
      </c>
      <c r="C100" s="351"/>
      <c r="D100" s="374"/>
      <c r="E100" s="398"/>
      <c r="F100" s="397"/>
      <c r="O100" s="378"/>
    </row>
    <row r="101" spans="1:15" ht="24">
      <c r="A101" s="358"/>
      <c r="B101" s="404" t="s">
        <v>864</v>
      </c>
      <c r="C101" s="403" t="s">
        <v>863</v>
      </c>
      <c r="D101" s="370">
        <v>1038</v>
      </c>
      <c r="E101" s="360"/>
      <c r="F101" s="359">
        <f>D101*E101</f>
        <v>0</v>
      </c>
      <c r="O101" s="378"/>
    </row>
    <row r="102" spans="1:15" ht="14.4">
      <c r="A102" s="358"/>
      <c r="B102" s="402"/>
      <c r="C102" s="351"/>
      <c r="D102" s="401"/>
      <c r="E102" s="400"/>
      <c r="F102" s="397"/>
      <c r="O102" s="378"/>
    </row>
    <row r="103" spans="1:15" ht="14.4">
      <c r="A103" s="373">
        <f>MAX($A$5:A102)+1</f>
        <v>17</v>
      </c>
      <c r="B103" s="405" t="s">
        <v>862</v>
      </c>
      <c r="C103" s="351"/>
      <c r="D103" s="401"/>
      <c r="E103" s="400"/>
      <c r="F103" s="397"/>
      <c r="O103" s="378"/>
    </row>
    <row r="104" spans="1:15" ht="36">
      <c r="A104" s="358"/>
      <c r="B104" s="402" t="s">
        <v>861</v>
      </c>
      <c r="C104" s="351"/>
      <c r="D104" s="401"/>
      <c r="E104" s="400"/>
      <c r="F104" s="397"/>
      <c r="O104" s="378"/>
    </row>
    <row r="105" spans="1:15" ht="14.4">
      <c r="A105" s="358"/>
      <c r="B105" s="402" t="s">
        <v>846</v>
      </c>
      <c r="C105" s="351"/>
      <c r="D105" s="399"/>
      <c r="E105" s="398"/>
      <c r="F105" s="397"/>
      <c r="O105" s="378"/>
    </row>
    <row r="106" spans="1:15">
      <c r="A106" s="358"/>
      <c r="B106" s="402" t="s">
        <v>845</v>
      </c>
      <c r="C106" s="521"/>
      <c r="D106" s="393"/>
      <c r="E106" s="392"/>
      <c r="F106" s="392"/>
      <c r="O106" s="378"/>
    </row>
    <row r="107" spans="1:15">
      <c r="A107" s="358"/>
      <c r="B107" s="404" t="s">
        <v>860</v>
      </c>
      <c r="C107" s="403" t="s">
        <v>8</v>
      </c>
      <c r="D107" s="370">
        <v>20</v>
      </c>
      <c r="E107" s="360"/>
      <c r="F107" s="359">
        <f>D107*E107</f>
        <v>0</v>
      </c>
      <c r="O107" s="378"/>
    </row>
    <row r="108" spans="1:15" ht="14.4">
      <c r="A108" s="358"/>
      <c r="B108" s="402"/>
      <c r="C108" s="351"/>
      <c r="D108" s="401"/>
      <c r="E108" s="400"/>
      <c r="F108" s="397"/>
      <c r="O108" s="378"/>
    </row>
    <row r="109" spans="1:15" ht="24">
      <c r="A109" s="373">
        <f>MAX($A$5:A108)+1</f>
        <v>18</v>
      </c>
      <c r="B109" s="394" t="s">
        <v>859</v>
      </c>
      <c r="C109" s="521"/>
      <c r="D109" s="393"/>
      <c r="E109" s="392"/>
      <c r="F109" s="392"/>
      <c r="O109" s="378"/>
    </row>
    <row r="110" spans="1:15" ht="156">
      <c r="A110" s="358"/>
      <c r="B110" s="390" t="s">
        <v>858</v>
      </c>
      <c r="C110" s="351"/>
      <c r="D110" s="401"/>
      <c r="E110" s="400"/>
      <c r="F110" s="397"/>
      <c r="O110" s="378"/>
    </row>
    <row r="111" spans="1:15" ht="14.4">
      <c r="A111" s="358"/>
      <c r="B111" s="390" t="s">
        <v>857</v>
      </c>
      <c r="C111" s="351"/>
      <c r="D111" s="401"/>
      <c r="E111" s="400"/>
      <c r="F111" s="397"/>
      <c r="O111" s="378"/>
    </row>
    <row r="112" spans="1:15" ht="14.4">
      <c r="A112" s="358"/>
      <c r="B112" s="390" t="s">
        <v>856</v>
      </c>
      <c r="C112" s="351"/>
      <c r="D112" s="401"/>
      <c r="E112" s="400"/>
      <c r="F112" s="397"/>
      <c r="O112" s="378"/>
    </row>
    <row r="113" spans="1:15" ht="14.4">
      <c r="A113" s="358"/>
      <c r="B113" s="390" t="s">
        <v>846</v>
      </c>
      <c r="C113" s="351"/>
      <c r="D113" s="399"/>
      <c r="E113" s="398"/>
      <c r="F113" s="397"/>
      <c r="O113" s="378"/>
    </row>
    <row r="114" spans="1:15">
      <c r="A114" s="358"/>
      <c r="B114" s="390" t="s">
        <v>845</v>
      </c>
      <c r="C114" s="521"/>
      <c r="D114" s="393"/>
      <c r="E114" s="392"/>
      <c r="F114" s="392"/>
      <c r="O114" s="378"/>
    </row>
    <row r="115" spans="1:15" ht="24">
      <c r="A115" s="358"/>
      <c r="B115" s="390" t="s">
        <v>855</v>
      </c>
      <c r="C115" s="351"/>
      <c r="D115" s="399"/>
      <c r="E115" s="398"/>
      <c r="F115" s="397"/>
      <c r="O115" s="378"/>
    </row>
    <row r="116" spans="1:15">
      <c r="A116" s="358"/>
      <c r="B116" s="386" t="s">
        <v>854</v>
      </c>
      <c r="C116" s="403" t="s">
        <v>8</v>
      </c>
      <c r="D116" s="370">
        <v>1</v>
      </c>
      <c r="E116" s="360"/>
      <c r="F116" s="359">
        <f>D116*E116</f>
        <v>0</v>
      </c>
      <c r="O116" s="378"/>
    </row>
    <row r="117" spans="1:15">
      <c r="A117" s="358"/>
      <c r="B117" s="390"/>
      <c r="C117" s="368"/>
      <c r="D117" s="374"/>
      <c r="E117" s="387"/>
      <c r="F117" s="396"/>
      <c r="O117" s="378"/>
    </row>
    <row r="118" spans="1:15" ht="24">
      <c r="A118" s="373">
        <f>MAX($A$5:A117)+1</f>
        <v>19</v>
      </c>
      <c r="B118" s="394" t="s">
        <v>853</v>
      </c>
      <c r="C118" s="351"/>
      <c r="D118" s="391"/>
      <c r="E118" s="381"/>
      <c r="F118" s="381"/>
      <c r="O118" s="378"/>
    </row>
    <row r="119" spans="1:15" ht="96">
      <c r="A119" s="358"/>
      <c r="B119" s="390" t="s">
        <v>852</v>
      </c>
      <c r="C119" s="351"/>
      <c r="D119" s="391"/>
      <c r="E119" s="381"/>
      <c r="F119" s="381"/>
      <c r="O119" s="378"/>
    </row>
    <row r="120" spans="1:15" ht="84">
      <c r="A120" s="358"/>
      <c r="B120" s="390" t="s">
        <v>851</v>
      </c>
      <c r="C120" s="351"/>
      <c r="D120" s="374"/>
      <c r="E120" s="381"/>
      <c r="F120" s="381"/>
      <c r="O120" s="378"/>
    </row>
    <row r="121" spans="1:15" ht="60">
      <c r="A121" s="358"/>
      <c r="B121" s="390" t="s">
        <v>850</v>
      </c>
      <c r="C121" s="351"/>
      <c r="D121" s="374"/>
      <c r="E121" s="381"/>
      <c r="F121" s="381"/>
      <c r="O121" s="378"/>
    </row>
    <row r="122" spans="1:15">
      <c r="A122" s="358"/>
      <c r="B122" s="390" t="s">
        <v>846</v>
      </c>
      <c r="C122" s="351"/>
      <c r="D122" s="391"/>
      <c r="E122" s="381"/>
      <c r="F122" s="381"/>
      <c r="O122" s="378"/>
    </row>
    <row r="123" spans="1:15">
      <c r="A123" s="358"/>
      <c r="B123" s="390" t="s">
        <v>845</v>
      </c>
      <c r="C123" s="520"/>
      <c r="D123" s="395"/>
      <c r="E123" s="387"/>
      <c r="F123" s="381"/>
      <c r="O123" s="378"/>
    </row>
    <row r="124" spans="1:15">
      <c r="A124" s="358"/>
      <c r="B124" s="386" t="s">
        <v>849</v>
      </c>
      <c r="C124" s="371" t="s">
        <v>10</v>
      </c>
      <c r="D124" s="370">
        <v>1</v>
      </c>
      <c r="E124" s="360"/>
      <c r="F124" s="359">
        <f>D124*E124</f>
        <v>0</v>
      </c>
      <c r="O124" s="378"/>
    </row>
    <row r="125" spans="1:15">
      <c r="A125" s="358"/>
      <c r="B125" s="390"/>
      <c r="C125" s="366"/>
      <c r="D125" s="388"/>
      <c r="E125" s="387"/>
      <c r="F125" s="381"/>
      <c r="O125" s="378"/>
    </row>
    <row r="126" spans="1:15" ht="24">
      <c r="A126" s="373">
        <f>MAX($A$5:A125)+1</f>
        <v>20</v>
      </c>
      <c r="B126" s="394" t="s">
        <v>848</v>
      </c>
      <c r="C126" s="413"/>
      <c r="D126" s="388"/>
      <c r="E126" s="387"/>
      <c r="F126" s="381"/>
      <c r="O126" s="378"/>
    </row>
    <row r="127" spans="1:15" ht="96">
      <c r="A127" s="358"/>
      <c r="B127" s="390" t="s">
        <v>847</v>
      </c>
      <c r="C127" s="413"/>
      <c r="D127" s="388"/>
      <c r="E127" s="387"/>
      <c r="F127" s="381"/>
      <c r="O127" s="378"/>
    </row>
    <row r="128" spans="1:15">
      <c r="A128" s="358"/>
      <c r="B128" s="390" t="s">
        <v>846</v>
      </c>
      <c r="C128" s="413"/>
      <c r="D128" s="388"/>
      <c r="E128" s="387"/>
      <c r="F128" s="381"/>
      <c r="O128" s="378"/>
    </row>
    <row r="129" spans="1:15">
      <c r="A129" s="358"/>
      <c r="B129" s="390" t="s">
        <v>845</v>
      </c>
      <c r="C129" s="413"/>
      <c r="D129" s="388"/>
      <c r="E129" s="387"/>
      <c r="F129" s="381"/>
      <c r="O129" s="378"/>
    </row>
    <row r="130" spans="1:15" ht="24">
      <c r="A130" s="358"/>
      <c r="B130" s="386" t="s">
        <v>844</v>
      </c>
      <c r="C130" s="403" t="s">
        <v>8</v>
      </c>
      <c r="D130" s="370">
        <v>1</v>
      </c>
      <c r="E130" s="360"/>
      <c r="F130" s="359">
        <f>D130*E130</f>
        <v>0</v>
      </c>
      <c r="O130" s="378"/>
    </row>
    <row r="131" spans="1:15">
      <c r="A131" s="358"/>
      <c r="B131" s="390"/>
      <c r="C131" s="413"/>
      <c r="D131" s="388"/>
      <c r="E131" s="387"/>
      <c r="F131" s="381"/>
      <c r="O131" s="378"/>
    </row>
    <row r="132" spans="1:15" ht="24">
      <c r="A132" s="373">
        <f>MAX($A$5:A131)+1</f>
        <v>21</v>
      </c>
      <c r="B132" s="390" t="s">
        <v>843</v>
      </c>
      <c r="C132" s="413"/>
      <c r="D132" s="388"/>
      <c r="E132" s="387"/>
      <c r="F132" s="381"/>
      <c r="O132" s="378"/>
    </row>
    <row r="133" spans="1:15" ht="180">
      <c r="A133" s="358"/>
      <c r="B133" s="390" t="s">
        <v>842</v>
      </c>
      <c r="C133" s="413"/>
      <c r="D133" s="388"/>
      <c r="E133" s="387"/>
      <c r="F133" s="381"/>
      <c r="O133" s="378"/>
    </row>
    <row r="134" spans="1:15">
      <c r="A134" s="358"/>
      <c r="B134" s="390" t="s">
        <v>841</v>
      </c>
      <c r="C134" s="413"/>
      <c r="D134" s="388"/>
      <c r="E134" s="387"/>
      <c r="F134" s="381"/>
      <c r="O134" s="378"/>
    </row>
    <row r="135" spans="1:15" ht="24">
      <c r="A135" s="358"/>
      <c r="B135" s="386" t="s">
        <v>840</v>
      </c>
      <c r="C135" s="403" t="s">
        <v>16</v>
      </c>
      <c r="D135" s="370">
        <v>149</v>
      </c>
      <c r="E135" s="360"/>
      <c r="F135" s="359">
        <f>D135*E135</f>
        <v>0</v>
      </c>
      <c r="O135" s="378"/>
    </row>
    <row r="136" spans="1:15">
      <c r="A136" s="358"/>
      <c r="B136" s="390"/>
      <c r="C136" s="413"/>
      <c r="D136" s="393"/>
      <c r="E136" s="392"/>
      <c r="F136" s="392"/>
      <c r="O136" s="378"/>
    </row>
    <row r="137" spans="1:15" ht="48">
      <c r="A137" s="373">
        <f>MAX($A$5:A136)+1</f>
        <v>22</v>
      </c>
      <c r="B137" s="390" t="s">
        <v>839</v>
      </c>
      <c r="C137" s="351"/>
      <c r="D137" s="391"/>
      <c r="E137" s="381"/>
      <c r="F137" s="381"/>
      <c r="O137" s="378"/>
    </row>
    <row r="138" spans="1:15">
      <c r="A138" s="358"/>
      <c r="B138" s="386" t="s">
        <v>838</v>
      </c>
      <c r="C138" s="403" t="s">
        <v>8</v>
      </c>
      <c r="D138" s="370">
        <v>20</v>
      </c>
      <c r="E138" s="360"/>
      <c r="F138" s="359">
        <f>D138*E138</f>
        <v>0</v>
      </c>
      <c r="O138" s="378"/>
    </row>
    <row r="139" spans="1:15">
      <c r="A139" s="358"/>
      <c r="B139" s="390"/>
      <c r="C139" s="351"/>
      <c r="D139" s="391"/>
      <c r="E139" s="381"/>
      <c r="F139" s="381"/>
      <c r="O139" s="378"/>
    </row>
    <row r="140" spans="1:15" ht="72">
      <c r="A140" s="373">
        <f>MAX($A$5:A139)+1</f>
        <v>23</v>
      </c>
      <c r="B140" s="390" t="s">
        <v>837</v>
      </c>
      <c r="C140" s="366"/>
      <c r="D140" s="388"/>
      <c r="E140" s="387"/>
      <c r="F140" s="381"/>
      <c r="O140" s="378"/>
    </row>
    <row r="141" spans="1:15">
      <c r="A141" s="358"/>
      <c r="B141" s="386" t="s">
        <v>836</v>
      </c>
      <c r="C141" s="403" t="s">
        <v>8</v>
      </c>
      <c r="D141" s="370">
        <v>20</v>
      </c>
      <c r="E141" s="360"/>
      <c r="F141" s="359">
        <f>D141*E141</f>
        <v>0</v>
      </c>
      <c r="O141" s="378"/>
    </row>
    <row r="142" spans="1:15">
      <c r="A142" s="358"/>
      <c r="B142" s="390"/>
      <c r="C142" s="413"/>
      <c r="D142" s="388"/>
      <c r="E142" s="387"/>
      <c r="F142" s="381"/>
      <c r="O142" s="378"/>
    </row>
    <row r="143" spans="1:15" ht="72">
      <c r="A143" s="373">
        <f>MAX($A$5:A142)+1</f>
        <v>24</v>
      </c>
      <c r="B143" s="390" t="s">
        <v>835</v>
      </c>
      <c r="C143" s="413"/>
      <c r="D143" s="388"/>
      <c r="E143" s="387"/>
      <c r="F143" s="381"/>
      <c r="O143" s="378"/>
    </row>
    <row r="144" spans="1:15" ht="108">
      <c r="A144" s="358"/>
      <c r="B144" s="390" t="s">
        <v>834</v>
      </c>
      <c r="C144" s="413"/>
      <c r="D144" s="388"/>
      <c r="E144" s="387"/>
      <c r="F144" s="381"/>
      <c r="O144" s="378"/>
    </row>
    <row r="145" spans="1:15" ht="24">
      <c r="A145" s="358"/>
      <c r="B145" s="386" t="s">
        <v>833</v>
      </c>
      <c r="C145" s="403" t="s">
        <v>832</v>
      </c>
      <c r="D145" s="370">
        <v>33</v>
      </c>
      <c r="E145" s="360"/>
      <c r="F145" s="359">
        <f>D145*E145</f>
        <v>0</v>
      </c>
      <c r="O145" s="378"/>
    </row>
    <row r="146" spans="1:15">
      <c r="A146" s="358"/>
      <c r="B146" s="390"/>
      <c r="C146" s="413"/>
      <c r="D146" s="388"/>
      <c r="E146" s="387"/>
      <c r="F146" s="381"/>
      <c r="O146" s="378"/>
    </row>
    <row r="147" spans="1:15" ht="72">
      <c r="A147" s="373">
        <f>MAX($A$5:A146)+1</f>
        <v>25</v>
      </c>
      <c r="B147" s="390" t="s">
        <v>831</v>
      </c>
      <c r="C147" s="413"/>
      <c r="D147" s="388"/>
      <c r="E147" s="387"/>
      <c r="F147" s="381"/>
      <c r="O147" s="378"/>
    </row>
    <row r="148" spans="1:15" ht="96">
      <c r="A148" s="358"/>
      <c r="B148" s="390" t="s">
        <v>830</v>
      </c>
      <c r="C148" s="413"/>
      <c r="D148" s="388"/>
      <c r="E148" s="387"/>
      <c r="F148" s="381"/>
      <c r="O148" s="378"/>
    </row>
    <row r="149" spans="1:15">
      <c r="A149" s="358"/>
      <c r="B149" s="386" t="s">
        <v>829</v>
      </c>
      <c r="C149" s="403" t="s">
        <v>7</v>
      </c>
      <c r="D149" s="370">
        <v>102</v>
      </c>
      <c r="E149" s="360"/>
      <c r="F149" s="359">
        <f>D149*E149</f>
        <v>0</v>
      </c>
      <c r="O149" s="378"/>
    </row>
    <row r="150" spans="1:15">
      <c r="A150" s="358"/>
      <c r="B150" s="369"/>
      <c r="C150" s="368"/>
      <c r="D150" s="367"/>
      <c r="E150" s="385"/>
      <c r="F150" s="365"/>
      <c r="O150" s="378"/>
    </row>
    <row r="151" spans="1:15">
      <c r="A151" s="364"/>
      <c r="B151" s="363" t="s">
        <v>828</v>
      </c>
      <c r="C151" s="362"/>
      <c r="D151" s="361"/>
      <c r="E151" s="360"/>
      <c r="F151" s="359">
        <f>SUM(F94:F150)</f>
        <v>0</v>
      </c>
      <c r="O151" s="378"/>
    </row>
    <row r="152" spans="1:15">
      <c r="A152" s="358"/>
      <c r="B152" s="369"/>
      <c r="C152" s="368"/>
      <c r="D152" s="367"/>
      <c r="E152" s="385"/>
      <c r="F152" s="365"/>
      <c r="O152" s="378"/>
    </row>
    <row r="153" spans="1:15">
      <c r="A153" s="358"/>
      <c r="B153" s="378"/>
      <c r="O153" s="378"/>
    </row>
    <row r="154" spans="1:15">
      <c r="A154" s="358"/>
      <c r="B154" s="384" t="s">
        <v>827</v>
      </c>
      <c r="C154" s="368"/>
      <c r="D154" s="367"/>
      <c r="E154" s="366"/>
      <c r="F154" s="365"/>
      <c r="O154" s="378"/>
    </row>
    <row r="155" spans="1:15">
      <c r="A155" s="358"/>
      <c r="B155" s="369"/>
      <c r="C155" s="368"/>
      <c r="D155" s="367"/>
      <c r="E155" s="366"/>
      <c r="F155" s="365"/>
      <c r="O155" s="378"/>
    </row>
    <row r="156" spans="1:15">
      <c r="A156" s="373">
        <f>MAX($A$5:A155)+1</f>
        <v>26</v>
      </c>
      <c r="B156" s="383" t="s">
        <v>826</v>
      </c>
      <c r="C156" s="351"/>
      <c r="D156" s="382"/>
      <c r="E156" s="381"/>
      <c r="F156" s="381"/>
      <c r="M156" s="375"/>
      <c r="O156" s="378"/>
    </row>
    <row r="157" spans="1:15" ht="168">
      <c r="A157" s="358"/>
      <c r="B157" s="377" t="s">
        <v>825</v>
      </c>
      <c r="C157" s="351"/>
      <c r="D157" s="382"/>
      <c r="E157" s="381"/>
      <c r="F157" s="381"/>
      <c r="M157" s="375"/>
      <c r="O157" s="378"/>
    </row>
    <row r="158" spans="1:15">
      <c r="A158" s="358"/>
      <c r="B158" s="376" t="s">
        <v>766</v>
      </c>
      <c r="C158" s="362" t="s">
        <v>10</v>
      </c>
      <c r="D158" s="360">
        <v>1</v>
      </c>
      <c r="E158" s="360"/>
      <c r="F158" s="380">
        <f>E158*D158</f>
        <v>0</v>
      </c>
      <c r="M158" s="375"/>
      <c r="O158" s="378"/>
    </row>
    <row r="159" spans="1:15">
      <c r="A159" s="358"/>
      <c r="B159" s="377"/>
      <c r="C159" s="351"/>
      <c r="D159" s="379"/>
      <c r="E159" s="366"/>
      <c r="F159" s="365"/>
      <c r="M159" s="375"/>
      <c r="O159" s="378"/>
    </row>
    <row r="160" spans="1:15" ht="24">
      <c r="A160" s="373">
        <f>MAX($A$5:A159)+1</f>
        <v>27</v>
      </c>
      <c r="B160" s="383" t="s">
        <v>824</v>
      </c>
      <c r="C160" s="351"/>
      <c r="D160" s="382"/>
      <c r="E160" s="381"/>
      <c r="F160" s="381"/>
      <c r="M160" s="375"/>
      <c r="O160" s="378"/>
    </row>
    <row r="161" spans="1:15" ht="60">
      <c r="A161" s="358"/>
      <c r="B161" s="377" t="s">
        <v>823</v>
      </c>
      <c r="C161" s="351"/>
      <c r="D161" s="382"/>
      <c r="E161" s="381"/>
      <c r="F161" s="381"/>
      <c r="M161" s="375"/>
      <c r="O161" s="378"/>
    </row>
    <row r="162" spans="1:15">
      <c r="A162" s="358"/>
      <c r="B162" s="376" t="s">
        <v>766</v>
      </c>
      <c r="C162" s="362" t="s">
        <v>10</v>
      </c>
      <c r="D162" s="370">
        <v>1</v>
      </c>
      <c r="E162" s="360"/>
      <c r="F162" s="380">
        <f>E162*D162</f>
        <v>0</v>
      </c>
      <c r="M162" s="375"/>
      <c r="O162" s="378"/>
    </row>
    <row r="163" spans="1:15">
      <c r="A163" s="358"/>
      <c r="B163" s="377"/>
      <c r="C163" s="351"/>
      <c r="D163" s="379"/>
      <c r="E163" s="366"/>
      <c r="F163" s="365"/>
      <c r="M163" s="375"/>
      <c r="O163" s="378"/>
    </row>
    <row r="164" spans="1:15" ht="48">
      <c r="A164" s="373">
        <f>MAX($A$5:A163)+1</f>
        <v>28</v>
      </c>
      <c r="B164" s="376" t="s">
        <v>822</v>
      </c>
      <c r="C164" s="371" t="s">
        <v>816</v>
      </c>
      <c r="D164" s="370">
        <v>1</v>
      </c>
      <c r="E164" s="360"/>
      <c r="F164" s="359">
        <f>D164*E164</f>
        <v>0</v>
      </c>
      <c r="O164" s="378"/>
    </row>
    <row r="165" spans="1:15">
      <c r="A165" s="358"/>
      <c r="B165" s="377"/>
      <c r="C165" s="351"/>
      <c r="D165" s="374"/>
      <c r="E165" s="366"/>
      <c r="F165" s="365"/>
      <c r="O165" s="378"/>
    </row>
    <row r="166" spans="1:15">
      <c r="A166" s="373">
        <f>MAX($A$5:A165)+1</f>
        <v>29</v>
      </c>
      <c r="B166" s="376" t="s">
        <v>821</v>
      </c>
      <c r="C166" s="371" t="s">
        <v>819</v>
      </c>
      <c r="D166" s="370">
        <v>3</v>
      </c>
      <c r="E166" s="360"/>
      <c r="F166" s="359">
        <f>0.03*(SUM(F169:F172)+SUM(F157:F164)+F151+F91+F23)</f>
        <v>0</v>
      </c>
    </row>
    <row r="167" spans="1:15">
      <c r="A167" s="358"/>
      <c r="B167" s="377"/>
      <c r="C167" s="351"/>
      <c r="D167" s="374"/>
      <c r="E167" s="366"/>
      <c r="F167" s="365"/>
    </row>
    <row r="168" spans="1:15" ht="72">
      <c r="A168" s="373">
        <f>MAX($A$5:A167)+1</f>
        <v>30</v>
      </c>
      <c r="B168" s="376" t="s">
        <v>820</v>
      </c>
      <c r="C168" s="371" t="s">
        <v>819</v>
      </c>
      <c r="D168" s="370">
        <v>5</v>
      </c>
      <c r="E168" s="360"/>
      <c r="F168" s="359">
        <f>0.05*(SUM(F169:F172)+SUM(F156:F164)+F151+F91+F23)</f>
        <v>0</v>
      </c>
    </row>
    <row r="169" spans="1:15">
      <c r="A169" s="358"/>
      <c r="B169" s="375"/>
      <c r="C169" s="351"/>
      <c r="D169" s="374"/>
      <c r="E169" s="366"/>
      <c r="F169" s="365"/>
    </row>
    <row r="170" spans="1:15" ht="24">
      <c r="A170" s="373">
        <f>MAX($A$5:A169)+1</f>
        <v>31</v>
      </c>
      <c r="B170" s="376" t="s">
        <v>818</v>
      </c>
      <c r="C170" s="371" t="s">
        <v>10</v>
      </c>
      <c r="D170" s="370">
        <v>1</v>
      </c>
      <c r="E170" s="360"/>
      <c r="F170" s="359">
        <f>D170*E170</f>
        <v>0</v>
      </c>
    </row>
    <row r="171" spans="1:15">
      <c r="A171" s="358"/>
      <c r="B171" s="375"/>
      <c r="C171" s="351"/>
      <c r="D171" s="374"/>
      <c r="E171" s="366"/>
      <c r="F171" s="365"/>
    </row>
    <row r="172" spans="1:15">
      <c r="A172" s="373">
        <f>MAX($A$5:A171)+1</f>
        <v>32</v>
      </c>
      <c r="B172" s="372" t="s">
        <v>817</v>
      </c>
      <c r="C172" s="371" t="s">
        <v>816</v>
      </c>
      <c r="D172" s="370">
        <v>1</v>
      </c>
      <c r="E172" s="360"/>
      <c r="F172" s="359">
        <f>D172*E172</f>
        <v>0</v>
      </c>
    </row>
    <row r="173" spans="1:15">
      <c r="A173" s="358"/>
      <c r="B173" s="369"/>
      <c r="C173" s="368"/>
      <c r="D173" s="367"/>
      <c r="E173" s="366"/>
      <c r="F173" s="365"/>
    </row>
    <row r="174" spans="1:15">
      <c r="A174" s="364"/>
      <c r="B174" s="363" t="s">
        <v>815</v>
      </c>
      <c r="C174" s="362"/>
      <c r="D174" s="361"/>
      <c r="E174" s="360"/>
      <c r="F174" s="359">
        <f>SUM(F156:F173)</f>
        <v>0</v>
      </c>
    </row>
    <row r="175" spans="1:15" ht="12.6" thickBot="1">
      <c r="A175" s="358"/>
      <c r="B175" s="357"/>
    </row>
    <row r="176" spans="1:15" ht="12.6" thickBot="1">
      <c r="A176" s="356"/>
      <c r="B176" s="353" t="s">
        <v>814</v>
      </c>
      <c r="C176" s="355"/>
      <c r="D176" s="354"/>
      <c r="E176" s="353"/>
      <c r="F176" s="352">
        <f>F174+F91+F23+F151</f>
        <v>0</v>
      </c>
    </row>
  </sheetData>
  <pageMargins left="0.70866141732283472" right="0.70866141732283472" top="0.74803149606299213" bottom="0.74803149606299213" header="0.31496062992125984" footer="0.31496062992125984"/>
  <pageSetup paperSize="9" orientation="portrait" r:id="rId1"/>
  <headerFooter>
    <oddFooter>&amp;R&amp;P/&amp;N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132"/>
  <sheetViews>
    <sheetView view="pageBreakPreview" topLeftCell="A43" zoomScale="115" zoomScaleNormal="130" zoomScaleSheetLayoutView="115" zoomScalePageLayoutView="70" workbookViewId="0">
      <selection activeCell="E9" sqref="E9:E125"/>
    </sheetView>
  </sheetViews>
  <sheetFormatPr defaultColWidth="8.88671875" defaultRowHeight="12"/>
  <cols>
    <col min="1" max="1" width="5.6640625" style="351" customWidth="1"/>
    <col min="2" max="2" width="42.33203125" style="351" customWidth="1"/>
    <col min="3" max="3" width="7.6640625" style="351" customWidth="1"/>
    <col min="4" max="4" width="7.6640625" style="374" customWidth="1"/>
    <col min="5" max="5" width="10.33203125" style="348" customWidth="1"/>
    <col min="6" max="6" width="10.44140625" style="348" customWidth="1"/>
    <col min="7" max="8" width="8.88671875" style="348"/>
    <col min="9" max="9" width="52.5546875" style="348" customWidth="1"/>
    <col min="10" max="16384" width="8.88671875" style="348"/>
  </cols>
  <sheetData>
    <row r="1" spans="1:8">
      <c r="A1" s="358" t="s">
        <v>926</v>
      </c>
      <c r="B1" s="358" t="s">
        <v>925</v>
      </c>
      <c r="C1" s="358" t="s">
        <v>924</v>
      </c>
      <c r="D1" s="439" t="s">
        <v>923</v>
      </c>
      <c r="E1" s="358" t="s">
        <v>922</v>
      </c>
      <c r="F1" s="358" t="s">
        <v>921</v>
      </c>
    </row>
    <row r="2" spans="1:8">
      <c r="A2" s="358"/>
      <c r="B2" s="358"/>
      <c r="C2" s="358"/>
      <c r="D2" s="483"/>
      <c r="E2" s="358" t="s">
        <v>920</v>
      </c>
      <c r="F2" s="358" t="s">
        <v>920</v>
      </c>
    </row>
    <row r="4" spans="1:8" s="480" customFormat="1">
      <c r="A4" s="436" t="s">
        <v>784</v>
      </c>
      <c r="B4" s="384" t="s">
        <v>785</v>
      </c>
      <c r="C4" s="436"/>
      <c r="D4" s="482"/>
      <c r="E4" s="481"/>
      <c r="F4" s="481"/>
    </row>
    <row r="5" spans="1:8">
      <c r="B5" s="378"/>
    </row>
    <row r="6" spans="1:8">
      <c r="B6" s="465" t="s">
        <v>957</v>
      </c>
    </row>
    <row r="7" spans="1:8">
      <c r="B7" s="414"/>
      <c r="F7" s="479"/>
    </row>
    <row r="8" spans="1:8" ht="36">
      <c r="A8" s="462">
        <f>MAX($A$5:A7)+1</f>
        <v>1</v>
      </c>
      <c r="B8" s="377" t="s">
        <v>956</v>
      </c>
    </row>
    <row r="9" spans="1:8">
      <c r="A9" s="421"/>
      <c r="B9" s="376" t="s">
        <v>955</v>
      </c>
      <c r="C9" s="478" t="s">
        <v>954</v>
      </c>
      <c r="D9" s="477">
        <v>2</v>
      </c>
      <c r="E9" s="360"/>
      <c r="F9" s="380">
        <f>E9*D9</f>
        <v>0</v>
      </c>
    </row>
    <row r="10" spans="1:8">
      <c r="A10" s="421"/>
      <c r="B10" s="375"/>
      <c r="D10" s="379"/>
      <c r="E10" s="385"/>
      <c r="F10" s="365"/>
    </row>
    <row r="11" spans="1:8">
      <c r="A11" s="462">
        <f>MAX($A$5:A10)+1</f>
        <v>2</v>
      </c>
      <c r="B11" s="383" t="s">
        <v>953</v>
      </c>
      <c r="D11" s="348"/>
      <c r="F11" s="349"/>
    </row>
    <row r="12" spans="1:8" ht="84">
      <c r="A12" s="421"/>
      <c r="B12" s="377" t="s">
        <v>952</v>
      </c>
      <c r="D12" s="348"/>
      <c r="F12" s="349"/>
      <c r="H12" s="351"/>
    </row>
    <row r="13" spans="1:8" ht="24">
      <c r="A13" s="421"/>
      <c r="B13" s="377" t="s">
        <v>943</v>
      </c>
      <c r="D13" s="348"/>
      <c r="F13" s="349"/>
    </row>
    <row r="14" spans="1:8">
      <c r="A14" s="421"/>
      <c r="B14" s="377" t="s">
        <v>942</v>
      </c>
      <c r="D14" s="348"/>
      <c r="F14" s="349"/>
    </row>
    <row r="15" spans="1:8">
      <c r="A15" s="446"/>
      <c r="B15" s="377" t="s">
        <v>951</v>
      </c>
      <c r="D15" s="348"/>
      <c r="F15" s="349"/>
    </row>
    <row r="16" spans="1:8">
      <c r="A16" s="421"/>
      <c r="B16" s="377" t="s">
        <v>950</v>
      </c>
      <c r="D16" s="348"/>
      <c r="F16" s="349"/>
    </row>
    <row r="17" spans="1:6">
      <c r="A17" s="421"/>
      <c r="B17" s="377" t="s">
        <v>949</v>
      </c>
      <c r="D17" s="348"/>
      <c r="F17" s="349"/>
    </row>
    <row r="18" spans="1:6">
      <c r="A18" s="446"/>
      <c r="B18" s="377" t="s">
        <v>948</v>
      </c>
      <c r="D18" s="348"/>
      <c r="F18" s="349"/>
    </row>
    <row r="19" spans="1:6">
      <c r="A19" s="421"/>
      <c r="B19" s="377" t="s">
        <v>947</v>
      </c>
      <c r="D19" s="348"/>
      <c r="F19" s="349"/>
    </row>
    <row r="20" spans="1:6">
      <c r="A20" s="421"/>
      <c r="B20" s="376" t="s">
        <v>946</v>
      </c>
      <c r="C20" s="371" t="s">
        <v>7</v>
      </c>
      <c r="D20" s="370">
        <v>15</v>
      </c>
      <c r="E20" s="360"/>
      <c r="F20" s="359">
        <f>D20*E20</f>
        <v>0</v>
      </c>
    </row>
    <row r="21" spans="1:6">
      <c r="A21" s="421"/>
      <c r="B21" s="440"/>
      <c r="C21" s="368"/>
      <c r="E21" s="366"/>
      <c r="F21" s="365"/>
    </row>
    <row r="22" spans="1:6" ht="13.2">
      <c r="A22" s="462">
        <f>MAX($A$5:A21)+1</f>
        <v>3</v>
      </c>
      <c r="B22" s="383" t="s">
        <v>945</v>
      </c>
      <c r="D22" s="379"/>
      <c r="E22" s="475"/>
      <c r="F22" s="474"/>
    </row>
    <row r="23" spans="1:6" ht="84">
      <c r="A23" s="421"/>
      <c r="B23" s="377" t="s">
        <v>944</v>
      </c>
      <c r="D23" s="379"/>
      <c r="E23" s="475"/>
      <c r="F23" s="474"/>
    </row>
    <row r="24" spans="1:6" ht="24">
      <c r="A24" s="421"/>
      <c r="B24" s="377" t="s">
        <v>943</v>
      </c>
      <c r="D24" s="379"/>
      <c r="E24" s="475"/>
      <c r="F24" s="474"/>
    </row>
    <row r="25" spans="1:6" ht="13.2">
      <c r="A25" s="421"/>
      <c r="B25" s="377" t="s">
        <v>942</v>
      </c>
      <c r="D25" s="379"/>
      <c r="E25" s="475"/>
      <c r="F25" s="474"/>
    </row>
    <row r="26" spans="1:6">
      <c r="A26" s="421"/>
      <c r="B26" s="376" t="s">
        <v>941</v>
      </c>
      <c r="C26" s="371" t="s">
        <v>19</v>
      </c>
      <c r="D26" s="370">
        <v>80</v>
      </c>
      <c r="E26" s="360"/>
      <c r="F26" s="359">
        <f>D26*E26</f>
        <v>0</v>
      </c>
    </row>
    <row r="27" spans="1:6">
      <c r="A27" s="421"/>
      <c r="B27" s="440"/>
      <c r="C27" s="368"/>
      <c r="E27" s="366"/>
      <c r="F27" s="365"/>
    </row>
    <row r="28" spans="1:6" ht="13.2">
      <c r="A28" s="462">
        <f>MAX($A$5:A27)+1</f>
        <v>4</v>
      </c>
      <c r="B28" s="369" t="s">
        <v>940</v>
      </c>
      <c r="C28" s="476"/>
      <c r="D28" s="377"/>
      <c r="E28" s="475"/>
      <c r="F28" s="474"/>
    </row>
    <row r="29" spans="1:6" ht="84">
      <c r="A29" s="446"/>
      <c r="B29" s="375" t="s">
        <v>939</v>
      </c>
      <c r="C29" s="476"/>
      <c r="D29" s="377"/>
      <c r="E29" s="475"/>
      <c r="F29" s="474"/>
    </row>
    <row r="30" spans="1:6" ht="13.2">
      <c r="A30" s="421"/>
      <c r="B30" s="375" t="s">
        <v>938</v>
      </c>
      <c r="C30" s="476"/>
      <c r="D30" s="377"/>
      <c r="E30" s="475"/>
      <c r="F30" s="474"/>
    </row>
    <row r="31" spans="1:6" ht="13.2">
      <c r="A31" s="446"/>
      <c r="B31" s="375" t="s">
        <v>1068</v>
      </c>
      <c r="C31" s="476"/>
      <c r="D31" s="377"/>
      <c r="E31" s="475"/>
      <c r="F31" s="474"/>
    </row>
    <row r="32" spans="1:6">
      <c r="A32" s="421"/>
      <c r="B32" s="376" t="s">
        <v>937</v>
      </c>
      <c r="C32" s="371" t="s">
        <v>8</v>
      </c>
      <c r="D32" s="370">
        <v>5</v>
      </c>
      <c r="E32" s="360"/>
      <c r="F32" s="359">
        <f>D32*E32</f>
        <v>0</v>
      </c>
    </row>
    <row r="33" spans="1:6">
      <c r="A33" s="421"/>
      <c r="B33" s="443"/>
      <c r="C33" s="442"/>
      <c r="D33" s="445"/>
      <c r="E33" s="385"/>
      <c r="F33" s="365"/>
    </row>
    <row r="34" spans="1:6">
      <c r="A34" s="462">
        <f>MAX($A$5:A33)+1</f>
        <v>5</v>
      </c>
      <c r="B34" s="369" t="s">
        <v>936</v>
      </c>
      <c r="C34" s="472"/>
      <c r="D34" s="472"/>
      <c r="E34" s="470"/>
      <c r="F34" s="470"/>
    </row>
    <row r="35" spans="1:6" ht="36">
      <c r="A35" s="421"/>
      <c r="B35" s="473" t="s">
        <v>1067</v>
      </c>
      <c r="C35" s="472"/>
      <c r="D35" s="472"/>
      <c r="E35" s="392"/>
      <c r="F35" s="392"/>
    </row>
    <row r="36" spans="1:6">
      <c r="A36" s="421"/>
      <c r="B36" s="470" t="s">
        <v>933</v>
      </c>
      <c r="C36" s="470"/>
      <c r="D36" s="471"/>
      <c r="E36" s="470"/>
      <c r="F36" s="470"/>
    </row>
    <row r="37" spans="1:6">
      <c r="A37" s="446"/>
      <c r="B37" s="469" t="s">
        <v>935</v>
      </c>
      <c r="C37" s="467" t="s">
        <v>8</v>
      </c>
      <c r="D37" s="467">
        <v>5</v>
      </c>
      <c r="E37" s="360"/>
      <c r="F37" s="359">
        <f>D37*E37</f>
        <v>0</v>
      </c>
    </row>
    <row r="38" spans="1:6">
      <c r="A38" s="421"/>
      <c r="B38" s="443"/>
      <c r="C38" s="447"/>
      <c r="D38" s="445"/>
      <c r="E38" s="385"/>
      <c r="F38" s="365"/>
    </row>
    <row r="39" spans="1:6">
      <c r="A39" s="462">
        <f>MAX($A$5:A38)+1</f>
        <v>6</v>
      </c>
      <c r="B39" s="455" t="s">
        <v>934</v>
      </c>
      <c r="C39" s="447"/>
      <c r="D39" s="445"/>
      <c r="E39" s="385"/>
      <c r="F39" s="365"/>
    </row>
    <row r="40" spans="1:6" ht="24">
      <c r="A40" s="421"/>
      <c r="B40" s="443" t="s">
        <v>1066</v>
      </c>
      <c r="C40" s="447"/>
      <c r="D40" s="445"/>
      <c r="E40" s="385"/>
      <c r="F40" s="365"/>
    </row>
    <row r="41" spans="1:6">
      <c r="A41" s="421"/>
      <c r="B41" s="443" t="s">
        <v>933</v>
      </c>
      <c r="C41" s="447"/>
      <c r="D41" s="445"/>
      <c r="E41" s="385"/>
      <c r="F41" s="365"/>
    </row>
    <row r="42" spans="1:6">
      <c r="A42" s="421"/>
      <c r="B42" s="468" t="s">
        <v>932</v>
      </c>
      <c r="C42" s="467" t="s">
        <v>8</v>
      </c>
      <c r="D42" s="467">
        <v>5</v>
      </c>
      <c r="E42" s="360"/>
      <c r="F42" s="359">
        <f>D42*E42</f>
        <v>0</v>
      </c>
    </row>
    <row r="43" spans="1:6">
      <c r="A43" s="421"/>
      <c r="B43" s="443"/>
      <c r="C43" s="447"/>
      <c r="D43" s="445"/>
      <c r="E43" s="385"/>
      <c r="F43" s="365"/>
    </row>
    <row r="44" spans="1:6">
      <c r="A44" s="427"/>
      <c r="B44" s="426" t="s">
        <v>931</v>
      </c>
      <c r="C44" s="425"/>
      <c r="D44" s="424"/>
      <c r="E44" s="423"/>
      <c r="F44" s="422">
        <f>SUM(F9:F43)</f>
        <v>0</v>
      </c>
    </row>
    <row r="45" spans="1:6">
      <c r="A45" s="446"/>
      <c r="B45" s="466"/>
    </row>
    <row r="46" spans="1:6">
      <c r="A46" s="446"/>
      <c r="B46" s="466"/>
    </row>
    <row r="47" spans="1:6">
      <c r="A47" s="462"/>
      <c r="B47" s="465" t="s">
        <v>827</v>
      </c>
    </row>
    <row r="48" spans="1:6">
      <c r="A48" s="421"/>
      <c r="B48" s="464"/>
      <c r="D48" s="379"/>
      <c r="E48" s="385"/>
      <c r="F48" s="365"/>
    </row>
    <row r="49" spans="1:6" ht="24">
      <c r="A49" s="462">
        <f>MAX($A$5:A48)+1</f>
        <v>7</v>
      </c>
      <c r="B49" s="376" t="s">
        <v>930</v>
      </c>
      <c r="C49" s="371" t="s">
        <v>204</v>
      </c>
      <c r="D49" s="370">
        <v>10</v>
      </c>
      <c r="E49" s="360"/>
      <c r="F49" s="359">
        <f>D49*E49</f>
        <v>0</v>
      </c>
    </row>
    <row r="50" spans="1:6">
      <c r="A50" s="421"/>
      <c r="B50" s="375"/>
      <c r="D50" s="379"/>
      <c r="E50" s="385"/>
      <c r="F50" s="365"/>
    </row>
    <row r="51" spans="1:6" ht="24">
      <c r="A51" s="462">
        <f>MAX($A$5:A50)+1</f>
        <v>8</v>
      </c>
      <c r="B51" s="376" t="s">
        <v>929</v>
      </c>
      <c r="C51" s="371" t="s">
        <v>10</v>
      </c>
      <c r="D51" s="370">
        <v>1</v>
      </c>
      <c r="E51" s="360"/>
      <c r="F51" s="359">
        <f>D51*E51</f>
        <v>0</v>
      </c>
    </row>
    <row r="52" spans="1:6">
      <c r="A52" s="358"/>
      <c r="B52" s="375"/>
      <c r="D52" s="348"/>
      <c r="F52" s="349"/>
    </row>
    <row r="53" spans="1:6" ht="36">
      <c r="A53" s="462">
        <f>MAX($A$5:A52)+1</f>
        <v>9</v>
      </c>
      <c r="B53" s="376" t="s">
        <v>928</v>
      </c>
      <c r="C53" s="371" t="s">
        <v>816</v>
      </c>
      <c r="D53" s="370">
        <v>1</v>
      </c>
      <c r="E53" s="360"/>
      <c r="F53" s="359">
        <f>D53*E53</f>
        <v>0</v>
      </c>
    </row>
    <row r="54" spans="1:6">
      <c r="A54" s="421"/>
      <c r="B54" s="463"/>
      <c r="C54" s="447"/>
      <c r="D54" s="445"/>
      <c r="E54" s="385"/>
      <c r="F54" s="365"/>
    </row>
    <row r="55" spans="1:6">
      <c r="A55" s="462">
        <f>MAX($A$5:A54)+1</f>
        <v>10</v>
      </c>
      <c r="B55" s="363" t="s">
        <v>927</v>
      </c>
      <c r="C55" s="371" t="s">
        <v>10</v>
      </c>
      <c r="D55" s="370">
        <v>1</v>
      </c>
      <c r="E55" s="360"/>
      <c r="F55" s="359">
        <f>D55*E55</f>
        <v>0</v>
      </c>
    </row>
    <row r="56" spans="1:6">
      <c r="A56" s="446"/>
      <c r="B56" s="375"/>
      <c r="C56" s="368"/>
      <c r="D56" s="461"/>
      <c r="E56" s="366"/>
      <c r="F56" s="365"/>
    </row>
    <row r="57" spans="1:6">
      <c r="A57" s="446"/>
      <c r="B57" s="375"/>
      <c r="C57" s="368"/>
      <c r="D57" s="461"/>
      <c r="E57" s="366"/>
      <c r="F57" s="365"/>
    </row>
    <row r="58" spans="1:6">
      <c r="A58" s="427"/>
      <c r="B58" s="426" t="s">
        <v>815</v>
      </c>
      <c r="C58" s="425"/>
      <c r="D58" s="424"/>
      <c r="E58" s="423"/>
      <c r="F58" s="422">
        <f>SUM(F49:F56)</f>
        <v>0</v>
      </c>
    </row>
    <row r="59" spans="1:6" ht="12.6" thickBot="1">
      <c r="A59" s="525"/>
      <c r="B59" s="524"/>
      <c r="C59" s="362"/>
      <c r="D59" s="408"/>
      <c r="E59" s="523"/>
      <c r="F59" s="365"/>
    </row>
    <row r="60" spans="1:6" ht="12.6" thickBot="1">
      <c r="A60" s="356"/>
      <c r="B60" s="353" t="s">
        <v>1065</v>
      </c>
      <c r="C60" s="355"/>
      <c r="D60" s="354"/>
      <c r="E60" s="353"/>
      <c r="F60" s="352">
        <f>F58+F44</f>
        <v>0</v>
      </c>
    </row>
    <row r="61" spans="1:6">
      <c r="A61" s="446"/>
      <c r="B61" s="369"/>
      <c r="E61" s="379"/>
      <c r="F61" s="379"/>
    </row>
    <row r="62" spans="1:6">
      <c r="A62" s="421"/>
      <c r="B62" s="375"/>
      <c r="D62" s="379"/>
      <c r="E62" s="385"/>
      <c r="F62" s="365"/>
    </row>
    <row r="63" spans="1:6">
      <c r="A63" s="421"/>
      <c r="B63" s="375"/>
      <c r="E63" s="379"/>
      <c r="F63" s="379"/>
    </row>
    <row r="64" spans="1:6">
      <c r="A64" s="446"/>
      <c r="B64" s="369"/>
      <c r="E64" s="379"/>
      <c r="F64" s="379"/>
    </row>
    <row r="65" spans="1:11">
      <c r="A65" s="421"/>
      <c r="B65" s="375"/>
      <c r="E65" s="379"/>
      <c r="F65" s="379"/>
    </row>
    <row r="66" spans="1:11">
      <c r="A66" s="421"/>
      <c r="B66" s="375"/>
      <c r="E66" s="379"/>
      <c r="F66" s="379"/>
    </row>
    <row r="67" spans="1:11">
      <c r="A67" s="421"/>
      <c r="B67" s="375"/>
      <c r="C67" s="447"/>
      <c r="D67" s="445"/>
      <c r="E67" s="385"/>
      <c r="F67" s="365"/>
    </row>
    <row r="68" spans="1:11">
      <c r="A68" s="421"/>
      <c r="B68" s="375"/>
      <c r="E68" s="379"/>
      <c r="F68" s="379"/>
    </row>
    <row r="69" spans="1:11">
      <c r="A69" s="421"/>
      <c r="B69" s="375"/>
      <c r="E69" s="379"/>
      <c r="F69" s="379"/>
    </row>
    <row r="70" spans="1:11">
      <c r="A70" s="421"/>
      <c r="B70" s="375"/>
      <c r="E70" s="379"/>
      <c r="F70" s="379"/>
    </row>
    <row r="71" spans="1:11">
      <c r="A71" s="421"/>
      <c r="B71" s="440"/>
      <c r="C71" s="368"/>
      <c r="E71" s="366"/>
      <c r="F71" s="365"/>
    </row>
    <row r="72" spans="1:11">
      <c r="A72" s="421"/>
      <c r="B72" s="389"/>
      <c r="E72" s="451"/>
      <c r="F72" s="450"/>
    </row>
    <row r="73" spans="1:11">
      <c r="A73" s="421"/>
      <c r="B73" s="414"/>
      <c r="D73" s="379"/>
      <c r="E73" s="385"/>
      <c r="F73" s="365"/>
      <c r="G73" s="375"/>
      <c r="H73" s="368"/>
      <c r="I73" s="367"/>
      <c r="J73" s="366"/>
      <c r="K73" s="365"/>
    </row>
    <row r="74" spans="1:11">
      <c r="A74" s="421"/>
      <c r="B74" s="375"/>
      <c r="E74" s="379"/>
      <c r="F74" s="379"/>
      <c r="G74" s="375"/>
      <c r="H74" s="351"/>
      <c r="I74" s="379"/>
      <c r="J74" s="385"/>
      <c r="K74" s="365"/>
    </row>
    <row r="75" spans="1:11">
      <c r="A75" s="446"/>
      <c r="B75" s="443"/>
      <c r="C75" s="442"/>
      <c r="D75" s="379"/>
      <c r="E75" s="385"/>
      <c r="F75" s="365"/>
    </row>
    <row r="76" spans="1:11">
      <c r="A76" s="421"/>
      <c r="B76" s="443"/>
      <c r="C76" s="442"/>
      <c r="E76" s="379"/>
      <c r="F76" s="379"/>
    </row>
    <row r="77" spans="1:11">
      <c r="A77" s="444"/>
      <c r="B77" s="443"/>
      <c r="C77" s="442"/>
      <c r="E77" s="366"/>
      <c r="F77" s="441"/>
    </row>
    <row r="78" spans="1:11">
      <c r="B78" s="443"/>
      <c r="C78" s="442"/>
      <c r="E78" s="451"/>
      <c r="F78" s="450"/>
    </row>
    <row r="79" spans="1:11">
      <c r="B79" s="443"/>
      <c r="C79" s="442"/>
      <c r="E79" s="451"/>
      <c r="F79" s="450"/>
    </row>
    <row r="80" spans="1:11">
      <c r="B80" s="453"/>
      <c r="C80" s="442"/>
      <c r="E80" s="451"/>
      <c r="F80" s="450"/>
    </row>
    <row r="81" spans="1:9">
      <c r="B81" s="443"/>
      <c r="C81" s="456"/>
      <c r="D81" s="445"/>
      <c r="E81" s="385"/>
      <c r="F81" s="365"/>
    </row>
    <row r="82" spans="1:9">
      <c r="B82" s="443"/>
      <c r="C82" s="456"/>
      <c r="E82" s="451"/>
      <c r="F82" s="450"/>
    </row>
    <row r="83" spans="1:9">
      <c r="A83" s="446"/>
      <c r="B83" s="443"/>
      <c r="C83" s="442"/>
    </row>
    <row r="84" spans="1:9">
      <c r="A84" s="421"/>
      <c r="B84" s="443"/>
      <c r="C84" s="442"/>
      <c r="E84" s="451"/>
      <c r="F84" s="450"/>
    </row>
    <row r="85" spans="1:9">
      <c r="A85" s="452"/>
      <c r="B85" s="453"/>
      <c r="C85" s="442"/>
      <c r="D85" s="379"/>
      <c r="E85" s="385"/>
      <c r="F85" s="365"/>
    </row>
    <row r="86" spans="1:9">
      <c r="A86" s="452"/>
      <c r="B86" s="443"/>
      <c r="C86" s="456"/>
      <c r="D86" s="445"/>
      <c r="E86" s="385"/>
      <c r="F86" s="365"/>
    </row>
    <row r="87" spans="1:9">
      <c r="A87" s="452"/>
      <c r="B87" s="443"/>
      <c r="C87" s="456"/>
      <c r="D87" s="379"/>
      <c r="E87" s="385"/>
      <c r="F87" s="365"/>
    </row>
    <row r="88" spans="1:9">
      <c r="A88" s="446"/>
      <c r="B88" s="455"/>
      <c r="C88" s="442"/>
    </row>
    <row r="89" spans="1:9" s="458" customFormat="1" ht="14.4">
      <c r="A89" s="444"/>
      <c r="B89" s="443"/>
      <c r="C89" s="442"/>
      <c r="D89" s="379"/>
      <c r="E89" s="385"/>
      <c r="F89" s="365"/>
    </row>
    <row r="90" spans="1:9" s="458" customFormat="1" ht="14.4">
      <c r="A90" s="444"/>
      <c r="B90" s="453"/>
      <c r="C90" s="442"/>
      <c r="D90" s="460"/>
      <c r="E90" s="459"/>
      <c r="F90" s="459"/>
    </row>
    <row r="91" spans="1:9">
      <c r="A91" s="421"/>
      <c r="B91" s="443"/>
      <c r="C91" s="456"/>
      <c r="D91" s="445"/>
      <c r="E91" s="385"/>
      <c r="F91" s="365"/>
    </row>
    <row r="92" spans="1:9" s="454" customFormat="1">
      <c r="A92" s="457"/>
      <c r="B92" s="443"/>
      <c r="C92" s="456"/>
      <c r="D92" s="379"/>
      <c r="E92" s="385"/>
      <c r="F92" s="365"/>
    </row>
    <row r="93" spans="1:9" s="454" customFormat="1">
      <c r="A93" s="446"/>
      <c r="B93" s="455"/>
      <c r="C93" s="442"/>
      <c r="D93" s="379"/>
      <c r="E93" s="385"/>
      <c r="F93" s="365"/>
    </row>
    <row r="94" spans="1:9">
      <c r="A94" s="421"/>
      <c r="B94" s="443"/>
      <c r="C94" s="442"/>
      <c r="E94" s="379"/>
      <c r="F94" s="379"/>
    </row>
    <row r="95" spans="1:9">
      <c r="A95" s="421"/>
      <c r="B95" s="443"/>
      <c r="C95" s="442"/>
      <c r="E95" s="379"/>
      <c r="F95" s="379"/>
      <c r="I95" s="389"/>
    </row>
    <row r="96" spans="1:9">
      <c r="A96" s="421"/>
      <c r="B96" s="443"/>
      <c r="C96" s="442"/>
      <c r="D96" s="379"/>
      <c r="E96" s="385"/>
      <c r="F96" s="365"/>
    </row>
    <row r="97" spans="1:9">
      <c r="A97" s="421"/>
      <c r="B97" s="453"/>
      <c r="C97" s="442"/>
      <c r="E97" s="379"/>
      <c r="F97" s="379"/>
    </row>
    <row r="98" spans="1:9">
      <c r="A98" s="421"/>
      <c r="B98" s="443"/>
      <c r="C98" s="442"/>
      <c r="D98" s="445"/>
      <c r="E98" s="385"/>
      <c r="F98" s="365"/>
    </row>
    <row r="99" spans="1:9">
      <c r="A99" s="421"/>
      <c r="B99" s="375"/>
    </row>
    <row r="100" spans="1:9">
      <c r="A100" s="421"/>
      <c r="B100" s="440"/>
      <c r="C100" s="368"/>
      <c r="E100" s="366"/>
      <c r="F100" s="365"/>
    </row>
    <row r="101" spans="1:9">
      <c r="A101" s="452"/>
      <c r="B101" s="375"/>
      <c r="D101" s="379"/>
      <c r="E101" s="385"/>
      <c r="F101" s="365"/>
    </row>
    <row r="102" spans="1:9">
      <c r="A102" s="452"/>
      <c r="B102" s="414"/>
      <c r="E102" s="451"/>
      <c r="F102" s="450"/>
    </row>
    <row r="103" spans="1:9" ht="15.75" customHeight="1">
      <c r="A103" s="421"/>
      <c r="B103" s="375"/>
      <c r="E103" s="451"/>
      <c r="F103" s="450"/>
    </row>
    <row r="104" spans="1:9">
      <c r="A104" s="446"/>
      <c r="B104" s="443"/>
      <c r="D104" s="379"/>
      <c r="E104" s="385"/>
      <c r="F104" s="365"/>
      <c r="I104" s="375"/>
    </row>
    <row r="105" spans="1:9">
      <c r="A105" s="421"/>
      <c r="B105" s="443"/>
      <c r="C105" s="442"/>
      <c r="D105" s="445"/>
      <c r="E105" s="385"/>
      <c r="F105" s="365"/>
    </row>
    <row r="106" spans="1:9">
      <c r="A106" s="421"/>
      <c r="B106" s="443"/>
      <c r="C106" s="442"/>
      <c r="D106" s="445"/>
      <c r="E106" s="385"/>
      <c r="F106" s="365"/>
    </row>
    <row r="107" spans="1:9">
      <c r="A107" s="421"/>
      <c r="B107" s="443"/>
      <c r="E107" s="379"/>
      <c r="F107" s="379"/>
    </row>
    <row r="108" spans="1:9">
      <c r="A108" s="446"/>
      <c r="B108" s="443"/>
      <c r="E108" s="379"/>
      <c r="F108" s="379"/>
    </row>
    <row r="109" spans="1:9">
      <c r="A109" s="421"/>
      <c r="B109" s="443"/>
      <c r="E109" s="379"/>
      <c r="F109" s="379"/>
    </row>
    <row r="110" spans="1:9">
      <c r="A110" s="421"/>
      <c r="B110" s="443"/>
      <c r="C110" s="442"/>
      <c r="D110" s="445"/>
      <c r="E110" s="385"/>
      <c r="F110" s="365"/>
    </row>
    <row r="111" spans="1:9">
      <c r="A111" s="421"/>
      <c r="B111" s="443"/>
      <c r="E111" s="379"/>
      <c r="F111" s="379"/>
    </row>
    <row r="112" spans="1:9">
      <c r="A112" s="446"/>
      <c r="B112" s="448"/>
      <c r="C112" s="442"/>
      <c r="D112" s="445"/>
      <c r="E112" s="385"/>
      <c r="F112" s="365"/>
    </row>
    <row r="113" spans="1:6">
      <c r="A113" s="421"/>
      <c r="B113" s="449"/>
      <c r="E113" s="379"/>
      <c r="F113" s="379"/>
    </row>
    <row r="114" spans="1:6">
      <c r="A114" s="446"/>
      <c r="B114" s="448"/>
      <c r="C114" s="447"/>
      <c r="D114" s="445"/>
      <c r="E114" s="385"/>
      <c r="F114" s="365"/>
    </row>
    <row r="115" spans="1:6">
      <c r="A115" s="421"/>
      <c r="B115" s="375"/>
      <c r="E115" s="379"/>
      <c r="F115" s="379"/>
    </row>
    <row r="116" spans="1:6">
      <c r="A116" s="421"/>
      <c r="B116" s="440"/>
      <c r="C116" s="368"/>
      <c r="E116" s="366"/>
      <c r="F116" s="365"/>
    </row>
    <row r="117" spans="1:6">
      <c r="A117" s="421"/>
      <c r="B117" s="375"/>
      <c r="D117" s="379"/>
      <c r="E117" s="385"/>
      <c r="F117" s="365"/>
    </row>
    <row r="118" spans="1:6">
      <c r="A118" s="421"/>
      <c r="B118" s="414"/>
      <c r="E118" s="379"/>
      <c r="F118" s="379"/>
    </row>
    <row r="119" spans="1:6">
      <c r="A119" s="421"/>
      <c r="B119" s="375"/>
      <c r="D119" s="379"/>
      <c r="E119" s="385"/>
      <c r="F119" s="365"/>
    </row>
    <row r="120" spans="1:6">
      <c r="A120" s="446"/>
      <c r="B120" s="443"/>
      <c r="C120" s="442"/>
      <c r="D120" s="445"/>
      <c r="E120" s="385"/>
      <c r="F120" s="365"/>
    </row>
    <row r="121" spans="1:6">
      <c r="A121" s="421"/>
      <c r="B121" s="443"/>
      <c r="C121" s="442"/>
      <c r="D121" s="379"/>
      <c r="E121" s="385"/>
      <c r="F121" s="365"/>
    </row>
    <row r="122" spans="1:6">
      <c r="A122" s="446"/>
      <c r="B122" s="443"/>
      <c r="C122" s="442"/>
      <c r="D122" s="445"/>
      <c r="E122" s="385"/>
      <c r="F122" s="365"/>
    </row>
    <row r="123" spans="1:6">
      <c r="A123" s="421"/>
      <c r="B123" s="443"/>
      <c r="C123" s="442"/>
      <c r="D123" s="379"/>
      <c r="E123" s="385"/>
      <c r="F123" s="365"/>
    </row>
    <row r="124" spans="1:6">
      <c r="A124" s="446"/>
      <c r="B124" s="443"/>
      <c r="C124" s="442"/>
      <c r="D124" s="445"/>
      <c r="E124" s="385"/>
      <c r="F124" s="365"/>
    </row>
    <row r="125" spans="1:6">
      <c r="A125" s="421"/>
      <c r="B125" s="443"/>
      <c r="C125" s="442"/>
      <c r="D125" s="379"/>
      <c r="E125" s="385"/>
      <c r="F125" s="365"/>
    </row>
    <row r="126" spans="1:6">
      <c r="A126" s="446"/>
      <c r="B126" s="443"/>
      <c r="C126" s="442"/>
      <c r="D126" s="445"/>
      <c r="E126" s="385"/>
      <c r="F126" s="365"/>
    </row>
    <row r="127" spans="1:6">
      <c r="A127" s="421"/>
      <c r="B127" s="443"/>
      <c r="C127" s="442"/>
      <c r="D127" s="379"/>
      <c r="E127" s="385"/>
      <c r="F127" s="365"/>
    </row>
    <row r="128" spans="1:6">
      <c r="A128" s="446"/>
      <c r="B128" s="443"/>
      <c r="C128" s="442"/>
      <c r="D128" s="445"/>
      <c r="E128" s="385"/>
      <c r="F128" s="365"/>
    </row>
    <row r="129" spans="1:6">
      <c r="A129" s="444"/>
      <c r="B129" s="443"/>
      <c r="C129" s="442"/>
      <c r="E129" s="366"/>
      <c r="F129" s="441"/>
    </row>
    <row r="130" spans="1:6">
      <c r="A130" s="446"/>
      <c r="B130" s="443"/>
      <c r="C130" s="442"/>
      <c r="D130" s="445"/>
      <c r="E130" s="385"/>
      <c r="F130" s="365"/>
    </row>
    <row r="131" spans="1:6">
      <c r="A131" s="444"/>
      <c r="B131" s="443"/>
      <c r="C131" s="442"/>
      <c r="E131" s="366"/>
      <c r="F131" s="441"/>
    </row>
    <row r="132" spans="1:6">
      <c r="A132" s="421"/>
      <c r="B132" s="440"/>
      <c r="C132" s="368"/>
      <c r="E132" s="366"/>
      <c r="F132" s="365"/>
    </row>
  </sheetData>
  <pageMargins left="0.70866141732283472" right="0.70866141732283472" top="0.74803149606299213" bottom="0.74803149606299213" header="0.31496062992125984" footer="0.31496062992125984"/>
  <pageSetup paperSize="9" orientation="portrait" r:id="rId1"/>
  <headerFooter>
    <oddFooter>&amp;R&amp;P/&amp;N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K156"/>
  <sheetViews>
    <sheetView view="pageBreakPreview" zoomScale="115" zoomScaleNormal="130" zoomScaleSheetLayoutView="115" zoomScalePageLayoutView="70" workbookViewId="0">
      <selection activeCell="E12" sqref="E12:E152"/>
    </sheetView>
  </sheetViews>
  <sheetFormatPr defaultColWidth="8.88671875" defaultRowHeight="12"/>
  <cols>
    <col min="1" max="1" width="5.6640625" style="351" customWidth="1"/>
    <col min="2" max="2" width="42.33203125" style="351" customWidth="1"/>
    <col min="3" max="3" width="7.6640625" style="351" customWidth="1"/>
    <col min="4" max="4" width="7.6640625" style="374" customWidth="1"/>
    <col min="5" max="5" width="10.33203125" style="348" customWidth="1"/>
    <col min="6" max="6" width="13.6640625" style="348" customWidth="1"/>
    <col min="7" max="8" width="8.88671875" style="348"/>
    <col min="9" max="9" width="52.5546875" style="348" customWidth="1"/>
    <col min="10" max="16384" width="8.88671875" style="348"/>
  </cols>
  <sheetData>
    <row r="1" spans="1:8">
      <c r="A1" s="358" t="s">
        <v>926</v>
      </c>
      <c r="B1" s="358" t="s">
        <v>925</v>
      </c>
      <c r="C1" s="358" t="s">
        <v>924</v>
      </c>
      <c r="D1" s="439" t="s">
        <v>923</v>
      </c>
      <c r="E1" s="358" t="s">
        <v>922</v>
      </c>
      <c r="F1" s="358" t="s">
        <v>921</v>
      </c>
    </row>
    <row r="2" spans="1:8">
      <c r="A2" s="358"/>
      <c r="B2" s="358"/>
      <c r="C2" s="358"/>
      <c r="D2" s="483"/>
      <c r="E2" s="358" t="s">
        <v>920</v>
      </c>
      <c r="F2" s="358" t="s">
        <v>920</v>
      </c>
    </row>
    <row r="4" spans="1:8" s="480" customFormat="1">
      <c r="A4" s="436" t="s">
        <v>786</v>
      </c>
      <c r="B4" s="384" t="s">
        <v>783</v>
      </c>
      <c r="C4" s="436"/>
      <c r="D4" s="482"/>
      <c r="E4" s="481"/>
      <c r="F4" s="481"/>
    </row>
    <row r="5" spans="1:8">
      <c r="B5" s="378"/>
    </row>
    <row r="7" spans="1:8">
      <c r="B7" s="489" t="s">
        <v>1026</v>
      </c>
      <c r="F7" s="479"/>
    </row>
    <row r="8" spans="1:8">
      <c r="B8" s="378"/>
    </row>
    <row r="9" spans="1:8" ht="48">
      <c r="A9" s="421"/>
      <c r="B9" s="505" t="s">
        <v>1025</v>
      </c>
      <c r="E9" s="479"/>
      <c r="F9" s="479"/>
    </row>
    <row r="10" spans="1:8">
      <c r="A10" s="421"/>
      <c r="B10" s="375"/>
      <c r="D10" s="379"/>
      <c r="E10" s="385"/>
      <c r="F10" s="365"/>
    </row>
    <row r="11" spans="1:8">
      <c r="A11" s="462">
        <f>MAX($A$5:A10)+1</f>
        <v>1</v>
      </c>
      <c r="B11" s="455" t="s">
        <v>1024</v>
      </c>
      <c r="D11" s="379"/>
      <c r="E11" s="385"/>
      <c r="F11" s="365"/>
    </row>
    <row r="12" spans="1:8" ht="60">
      <c r="A12" s="421"/>
      <c r="B12" s="448" t="s">
        <v>1023</v>
      </c>
      <c r="C12" s="371"/>
      <c r="D12" s="370"/>
      <c r="E12" s="360"/>
      <c r="F12" s="359"/>
      <c r="H12" s="351"/>
    </row>
    <row r="13" spans="1:8">
      <c r="A13" s="421"/>
      <c r="B13" s="504" t="s">
        <v>1022</v>
      </c>
      <c r="C13" s="371" t="s">
        <v>7</v>
      </c>
      <c r="D13" s="370">
        <v>35</v>
      </c>
      <c r="E13" s="360"/>
      <c r="F13" s="359">
        <f>D13*E13</f>
        <v>0</v>
      </c>
    </row>
    <row r="14" spans="1:8">
      <c r="A14" s="421"/>
      <c r="B14" s="375"/>
      <c r="D14" s="379"/>
      <c r="E14" s="385"/>
      <c r="F14" s="365"/>
    </row>
    <row r="15" spans="1:8">
      <c r="A15" s="462">
        <f>MAX($A$5:A14)+1</f>
        <v>2</v>
      </c>
      <c r="B15" s="455" t="s">
        <v>1021</v>
      </c>
      <c r="D15" s="379"/>
      <c r="E15" s="385"/>
      <c r="F15" s="365"/>
    </row>
    <row r="16" spans="1:8" ht="24">
      <c r="A16" s="421"/>
      <c r="B16" s="468" t="s">
        <v>1020</v>
      </c>
      <c r="C16" s="371" t="s">
        <v>10</v>
      </c>
      <c r="D16" s="370">
        <v>1</v>
      </c>
      <c r="E16" s="360"/>
      <c r="F16" s="359">
        <f>D16*E16</f>
        <v>0</v>
      </c>
    </row>
    <row r="17" spans="1:6">
      <c r="A17" s="421"/>
      <c r="B17" s="375"/>
      <c r="E17" s="479"/>
      <c r="F17" s="479"/>
    </row>
    <row r="18" spans="1:6">
      <c r="A18" s="462">
        <f>MAX($A$5:A17)+1</f>
        <v>3</v>
      </c>
      <c r="B18" s="468" t="s">
        <v>1019</v>
      </c>
      <c r="C18" s="371" t="s">
        <v>10</v>
      </c>
      <c r="D18" s="370">
        <v>1</v>
      </c>
      <c r="E18" s="360"/>
      <c r="F18" s="359">
        <f>D18*E18</f>
        <v>0</v>
      </c>
    </row>
    <row r="19" spans="1:6">
      <c r="A19" s="421"/>
      <c r="B19" s="375"/>
      <c r="D19" s="379"/>
      <c r="E19" s="385"/>
      <c r="F19" s="365"/>
    </row>
    <row r="20" spans="1:6">
      <c r="A20" s="462">
        <f>MAX($A$5:A19)+1</f>
        <v>4</v>
      </c>
      <c r="B20" s="455" t="s">
        <v>1083</v>
      </c>
      <c r="D20" s="379"/>
      <c r="E20" s="385"/>
      <c r="F20" s="365"/>
    </row>
    <row r="21" spans="1:6" ht="36">
      <c r="A21" s="421"/>
      <c r="B21" s="468" t="s">
        <v>1082</v>
      </c>
      <c r="C21" s="371"/>
      <c r="D21" s="370"/>
      <c r="E21" s="360"/>
      <c r="F21" s="359"/>
    </row>
    <row r="22" spans="1:6">
      <c r="A22" s="421"/>
      <c r="B22" s="468" t="s">
        <v>1081</v>
      </c>
      <c r="C22" s="486" t="s">
        <v>7</v>
      </c>
      <c r="D22" s="485">
        <v>100</v>
      </c>
      <c r="E22" s="360"/>
      <c r="F22" s="359">
        <f>D22*E22</f>
        <v>0</v>
      </c>
    </row>
    <row r="23" spans="1:6">
      <c r="A23" s="421"/>
      <c r="B23" s="468" t="s">
        <v>1080</v>
      </c>
      <c r="C23" s="486" t="s">
        <v>7</v>
      </c>
      <c r="D23" s="485">
        <v>6</v>
      </c>
      <c r="E23" s="360"/>
      <c r="F23" s="359">
        <f>D23*E23</f>
        <v>0</v>
      </c>
    </row>
    <row r="24" spans="1:6">
      <c r="A24" s="421"/>
      <c r="B24" s="375"/>
      <c r="D24" s="379"/>
      <c r="E24" s="385"/>
      <c r="F24" s="365"/>
    </row>
    <row r="25" spans="1:6">
      <c r="A25" s="462">
        <f>MAX($A$5:A24)+1</f>
        <v>5</v>
      </c>
      <c r="B25" s="455" t="s">
        <v>1079</v>
      </c>
      <c r="D25" s="379"/>
      <c r="E25" s="385"/>
      <c r="F25" s="365"/>
    </row>
    <row r="26" spans="1:6" ht="50.4">
      <c r="A26" s="421"/>
      <c r="B26" s="468" t="s">
        <v>1078</v>
      </c>
      <c r="C26" s="371"/>
      <c r="D26" s="370"/>
      <c r="E26" s="360"/>
      <c r="F26" s="359"/>
    </row>
    <row r="27" spans="1:6">
      <c r="A27" s="421"/>
      <c r="B27" s="468" t="s">
        <v>1077</v>
      </c>
      <c r="C27" s="486" t="s">
        <v>7</v>
      </c>
      <c r="D27" s="485">
        <v>100</v>
      </c>
      <c r="E27" s="360"/>
      <c r="F27" s="359">
        <f>D27*E27</f>
        <v>0</v>
      </c>
    </row>
    <row r="28" spans="1:6">
      <c r="A28" s="421"/>
      <c r="B28" s="468" t="s">
        <v>1076</v>
      </c>
      <c r="C28" s="486" t="s">
        <v>7</v>
      </c>
      <c r="D28" s="485">
        <v>6</v>
      </c>
      <c r="E28" s="360"/>
      <c r="F28" s="359">
        <f>D28*E28</f>
        <v>0</v>
      </c>
    </row>
    <row r="29" spans="1:6">
      <c r="A29" s="421"/>
      <c r="B29" s="375"/>
      <c r="E29" s="379"/>
      <c r="F29" s="379"/>
    </row>
    <row r="30" spans="1:6">
      <c r="A30" s="484"/>
      <c r="B30" s="426" t="s">
        <v>1018</v>
      </c>
      <c r="C30" s="425"/>
      <c r="D30" s="424"/>
      <c r="E30" s="423"/>
      <c r="F30" s="422">
        <f>SUM(F7:F29)</f>
        <v>0</v>
      </c>
    </row>
    <row r="31" spans="1:6">
      <c r="A31" s="421"/>
      <c r="B31" s="375"/>
      <c r="D31" s="503"/>
      <c r="E31" s="379"/>
      <c r="F31" s="379"/>
    </row>
    <row r="32" spans="1:6">
      <c r="A32" s="446"/>
      <c r="B32" s="489" t="s">
        <v>1017</v>
      </c>
      <c r="C32" s="421"/>
      <c r="D32" s="502"/>
      <c r="E32" s="379"/>
      <c r="F32" s="379"/>
    </row>
    <row r="33" spans="1:6">
      <c r="A33" s="421"/>
      <c r="B33" s="375"/>
      <c r="E33" s="379"/>
      <c r="F33" s="379"/>
    </row>
    <row r="34" spans="1:6" ht="120">
      <c r="A34" s="462">
        <f>MAX($A$5:A33)+1</f>
        <v>6</v>
      </c>
      <c r="B34" s="448" t="s">
        <v>1016</v>
      </c>
      <c r="C34" s="442"/>
      <c r="D34" s="501"/>
      <c r="E34" s="500"/>
      <c r="F34" s="500"/>
    </row>
    <row r="35" spans="1:6">
      <c r="A35" s="421"/>
      <c r="B35" s="468" t="s">
        <v>1015</v>
      </c>
      <c r="C35" s="486" t="s">
        <v>7</v>
      </c>
      <c r="D35" s="485">
        <v>15</v>
      </c>
      <c r="E35" s="360"/>
      <c r="F35" s="359">
        <f>D35*E35</f>
        <v>0</v>
      </c>
    </row>
    <row r="36" spans="1:6">
      <c r="A36" s="421"/>
      <c r="B36" s="468" t="s">
        <v>1014</v>
      </c>
      <c r="C36" s="486" t="s">
        <v>7</v>
      </c>
      <c r="D36" s="485">
        <v>34</v>
      </c>
      <c r="E36" s="360"/>
      <c r="F36" s="359">
        <f>D36*E36</f>
        <v>0</v>
      </c>
    </row>
    <row r="37" spans="1:6">
      <c r="A37" s="421"/>
      <c r="B37" s="499" t="s">
        <v>1013</v>
      </c>
      <c r="C37" s="498" t="s">
        <v>7</v>
      </c>
      <c r="D37" s="485">
        <v>28</v>
      </c>
      <c r="E37" s="360"/>
      <c r="F37" s="359">
        <f>D37*E37</f>
        <v>0</v>
      </c>
    </row>
    <row r="38" spans="1:6">
      <c r="A38" s="421"/>
      <c r="B38" s="499" t="s">
        <v>1012</v>
      </c>
      <c r="C38" s="498" t="s">
        <v>7</v>
      </c>
      <c r="D38" s="485">
        <v>29</v>
      </c>
      <c r="E38" s="360"/>
      <c r="F38" s="359">
        <f>D38*E38</f>
        <v>0</v>
      </c>
    </row>
    <row r="39" spans="1:6">
      <c r="A39" s="421"/>
      <c r="B39" s="375"/>
      <c r="E39" s="497"/>
      <c r="F39" s="379"/>
    </row>
    <row r="40" spans="1:6" ht="24">
      <c r="A40" s="462">
        <f>MAX($A$5:A39)+1</f>
        <v>7</v>
      </c>
      <c r="B40" s="443" t="s">
        <v>1011</v>
      </c>
      <c r="E40" s="379"/>
      <c r="F40" s="379"/>
    </row>
    <row r="41" spans="1:6">
      <c r="A41" s="446"/>
      <c r="B41" s="468" t="s">
        <v>871</v>
      </c>
      <c r="C41" s="490" t="s">
        <v>8</v>
      </c>
      <c r="D41" s="485">
        <v>5</v>
      </c>
      <c r="E41" s="360"/>
      <c r="F41" s="359">
        <f>D41*E41</f>
        <v>0</v>
      </c>
    </row>
    <row r="42" spans="1:6">
      <c r="A42" s="421"/>
      <c r="B42" s="468" t="s">
        <v>887</v>
      </c>
      <c r="C42" s="490" t="s">
        <v>8</v>
      </c>
      <c r="D42" s="485">
        <v>4</v>
      </c>
      <c r="E42" s="360"/>
      <c r="F42" s="359">
        <f>D42*E42</f>
        <v>0</v>
      </c>
    </row>
    <row r="43" spans="1:6">
      <c r="A43" s="421"/>
      <c r="B43" s="375"/>
      <c r="E43" s="379"/>
      <c r="F43" s="379"/>
    </row>
    <row r="44" spans="1:6">
      <c r="A44" s="462">
        <f>MAX($A$5:A43)+1</f>
        <v>8</v>
      </c>
      <c r="B44" s="466" t="s">
        <v>1010</v>
      </c>
    </row>
    <row r="45" spans="1:6">
      <c r="A45" s="462"/>
      <c r="B45" s="464" t="s">
        <v>1009</v>
      </c>
    </row>
    <row r="46" spans="1:6">
      <c r="A46" s="421"/>
      <c r="B46" s="464" t="s">
        <v>1008</v>
      </c>
      <c r="D46" s="379"/>
      <c r="E46" s="385"/>
      <c r="F46" s="365"/>
    </row>
    <row r="47" spans="1:6">
      <c r="A47" s="421"/>
      <c r="B47" s="496" t="s">
        <v>1007</v>
      </c>
      <c r="C47" s="490" t="s">
        <v>8</v>
      </c>
      <c r="D47" s="485">
        <v>2</v>
      </c>
      <c r="E47" s="360"/>
      <c r="F47" s="359">
        <f>D47*E47</f>
        <v>0</v>
      </c>
    </row>
    <row r="48" spans="1:6">
      <c r="A48" s="421"/>
      <c r="B48" s="375"/>
      <c r="D48" s="379"/>
      <c r="E48" s="385"/>
      <c r="F48" s="365"/>
    </row>
    <row r="49" spans="1:6">
      <c r="A49" s="462">
        <f>MAX($A$5:A48)+1</f>
        <v>9</v>
      </c>
      <c r="B49" s="495" t="s">
        <v>1006</v>
      </c>
      <c r="C49" s="494"/>
      <c r="E49" s="379"/>
      <c r="F49" s="379"/>
    </row>
    <row r="50" spans="1:6" ht="72">
      <c r="A50" s="421"/>
      <c r="B50" s="463" t="s">
        <v>1005</v>
      </c>
      <c r="C50" s="442"/>
      <c r="D50" s="379"/>
      <c r="E50" s="385"/>
      <c r="F50" s="365"/>
    </row>
    <row r="51" spans="1:6">
      <c r="A51" s="421"/>
      <c r="B51" s="463" t="s">
        <v>1004</v>
      </c>
      <c r="C51" s="442"/>
      <c r="E51" s="379"/>
      <c r="F51" s="379"/>
    </row>
    <row r="52" spans="1:6">
      <c r="A52" s="421"/>
      <c r="B52" s="493" t="s">
        <v>1003</v>
      </c>
      <c r="C52" s="490" t="s">
        <v>8</v>
      </c>
      <c r="D52" s="485">
        <v>2</v>
      </c>
      <c r="E52" s="360"/>
      <c r="F52" s="359">
        <f>D52*E52</f>
        <v>0</v>
      </c>
    </row>
    <row r="53" spans="1:6">
      <c r="A53" s="421"/>
      <c r="B53" s="375"/>
      <c r="E53" s="379"/>
      <c r="F53" s="379"/>
    </row>
    <row r="54" spans="1:6">
      <c r="A54" s="462">
        <f>MAX($A$5:A53)+1</f>
        <v>10</v>
      </c>
      <c r="B54" s="495" t="s">
        <v>1006</v>
      </c>
      <c r="C54" s="494"/>
      <c r="E54" s="379"/>
      <c r="F54" s="379"/>
    </row>
    <row r="55" spans="1:6" ht="72">
      <c r="A55" s="421"/>
      <c r="B55" s="463" t="s">
        <v>1075</v>
      </c>
      <c r="C55" s="442"/>
      <c r="D55" s="379"/>
      <c r="E55" s="385"/>
      <c r="F55" s="365"/>
    </row>
    <row r="56" spans="1:6">
      <c r="A56" s="421"/>
      <c r="B56" s="463" t="s">
        <v>1004</v>
      </c>
      <c r="C56" s="442"/>
      <c r="E56" s="379"/>
      <c r="F56" s="379"/>
    </row>
    <row r="57" spans="1:6">
      <c r="A57" s="421"/>
      <c r="B57" s="493" t="s">
        <v>1074</v>
      </c>
      <c r="C57" s="490" t="s">
        <v>8</v>
      </c>
      <c r="D57" s="485">
        <v>1</v>
      </c>
      <c r="E57" s="360"/>
      <c r="F57" s="359">
        <f>D57*E57</f>
        <v>0</v>
      </c>
    </row>
    <row r="58" spans="1:6">
      <c r="A58" s="421"/>
      <c r="B58" s="375"/>
      <c r="E58" s="379"/>
      <c r="F58" s="379"/>
    </row>
    <row r="59" spans="1:6">
      <c r="A59" s="421"/>
      <c r="B59" s="375"/>
      <c r="E59" s="379"/>
      <c r="F59" s="379"/>
    </row>
    <row r="60" spans="1:6">
      <c r="A60" s="462">
        <f>MAX($A$5:A53)+1</f>
        <v>10</v>
      </c>
      <c r="B60" s="375" t="s">
        <v>894</v>
      </c>
      <c r="C60" s="368"/>
      <c r="D60" s="461"/>
      <c r="E60" s="366"/>
      <c r="F60" s="365"/>
    </row>
    <row r="61" spans="1:6">
      <c r="A61" s="421"/>
      <c r="B61" s="372" t="s">
        <v>889</v>
      </c>
      <c r="C61" s="371" t="s">
        <v>32</v>
      </c>
      <c r="D61" s="370">
        <v>2</v>
      </c>
      <c r="E61" s="360"/>
      <c r="F61" s="359">
        <f>D61*E61</f>
        <v>0</v>
      </c>
    </row>
    <row r="62" spans="1:6">
      <c r="A62" s="421"/>
      <c r="B62" s="375"/>
      <c r="E62" s="379"/>
      <c r="F62" s="379"/>
    </row>
    <row r="63" spans="1:6">
      <c r="A63" s="462">
        <f>MAX($A$5:A62)+1</f>
        <v>11</v>
      </c>
      <c r="B63" s="369" t="s">
        <v>1002</v>
      </c>
      <c r="E63" s="379"/>
      <c r="F63" s="379"/>
    </row>
    <row r="64" spans="1:6">
      <c r="A64" s="421"/>
      <c r="B64" s="372" t="s">
        <v>1001</v>
      </c>
      <c r="C64" s="371" t="s">
        <v>7</v>
      </c>
      <c r="D64" s="370">
        <v>5</v>
      </c>
      <c r="E64" s="360"/>
      <c r="F64" s="359">
        <f>D64*E64</f>
        <v>0</v>
      </c>
    </row>
    <row r="65" spans="1:11">
      <c r="A65" s="421"/>
      <c r="B65" s="375"/>
      <c r="E65" s="379"/>
      <c r="F65" s="379"/>
    </row>
    <row r="66" spans="1:11">
      <c r="A66" s="462">
        <f>MAX($A$5:A65)+1</f>
        <v>12</v>
      </c>
      <c r="B66" s="369" t="s">
        <v>1000</v>
      </c>
      <c r="E66" s="379"/>
      <c r="F66" s="379"/>
    </row>
    <row r="67" spans="1:11">
      <c r="A67" s="421"/>
      <c r="B67" s="375" t="s">
        <v>999</v>
      </c>
      <c r="E67" s="379"/>
      <c r="F67" s="379"/>
    </row>
    <row r="68" spans="1:11">
      <c r="A68" s="421"/>
      <c r="B68" s="375" t="s">
        <v>998</v>
      </c>
      <c r="E68" s="379"/>
      <c r="F68" s="379"/>
    </row>
    <row r="69" spans="1:11">
      <c r="A69" s="421"/>
      <c r="B69" s="372" t="s">
        <v>997</v>
      </c>
      <c r="C69" s="490" t="s">
        <v>8</v>
      </c>
      <c r="D69" s="485">
        <v>1</v>
      </c>
      <c r="E69" s="360"/>
      <c r="F69" s="359">
        <f>D69*E69</f>
        <v>0</v>
      </c>
    </row>
    <row r="70" spans="1:11">
      <c r="A70" s="421"/>
      <c r="B70" s="375"/>
      <c r="E70" s="379"/>
      <c r="F70" s="379"/>
    </row>
    <row r="71" spans="1:11" ht="24">
      <c r="A71" s="462">
        <f>MAX($A$5:A70)+1</f>
        <v>13</v>
      </c>
      <c r="B71" s="448" t="s">
        <v>1073</v>
      </c>
      <c r="C71" s="447"/>
      <c r="D71" s="534"/>
      <c r="E71" s="533"/>
      <c r="F71" s="533"/>
    </row>
    <row r="72" spans="1:11">
      <c r="A72" s="421"/>
      <c r="B72" s="491" t="s">
        <v>871</v>
      </c>
      <c r="C72" s="490" t="s">
        <v>32</v>
      </c>
      <c r="D72" s="532">
        <v>1</v>
      </c>
      <c r="E72" s="360"/>
      <c r="F72" s="359">
        <f>D72*E72</f>
        <v>0</v>
      </c>
    </row>
    <row r="73" spans="1:11">
      <c r="A73" s="421"/>
      <c r="B73" s="375"/>
      <c r="E73" s="379"/>
      <c r="F73" s="379"/>
    </row>
    <row r="74" spans="1:11">
      <c r="A74" s="484"/>
      <c r="B74" s="426" t="s">
        <v>996</v>
      </c>
      <c r="C74" s="425"/>
      <c r="D74" s="424"/>
      <c r="E74" s="423"/>
      <c r="F74" s="422">
        <f>SUM(F33:F73)</f>
        <v>0</v>
      </c>
    </row>
    <row r="75" spans="1:11">
      <c r="A75" s="421"/>
      <c r="B75" s="389"/>
      <c r="E75" s="451"/>
      <c r="F75" s="450"/>
    </row>
    <row r="76" spans="1:11">
      <c r="A76" s="421"/>
      <c r="B76" s="389"/>
      <c r="E76" s="451"/>
      <c r="F76" s="450"/>
    </row>
    <row r="77" spans="1:11" ht="36">
      <c r="A77" s="421"/>
      <c r="B77" s="489" t="s">
        <v>995</v>
      </c>
      <c r="D77" s="379"/>
      <c r="E77" s="385"/>
      <c r="F77" s="365"/>
      <c r="G77" s="375"/>
      <c r="H77" s="368"/>
      <c r="I77" s="367"/>
      <c r="J77" s="366"/>
      <c r="K77" s="365"/>
    </row>
    <row r="78" spans="1:11">
      <c r="A78" s="421"/>
      <c r="B78" s="375"/>
      <c r="E78" s="379"/>
      <c r="F78" s="379"/>
      <c r="G78" s="375"/>
      <c r="H78" s="351"/>
      <c r="I78" s="379"/>
      <c r="J78" s="385"/>
      <c r="K78" s="365"/>
    </row>
    <row r="79" spans="1:11">
      <c r="A79" s="462">
        <f>MAX($A$5:A78)+1</f>
        <v>14</v>
      </c>
      <c r="B79" s="443" t="s">
        <v>994</v>
      </c>
      <c r="C79" s="442"/>
      <c r="D79" s="379"/>
      <c r="E79" s="385"/>
      <c r="F79" s="365"/>
    </row>
    <row r="80" spans="1:11" ht="48">
      <c r="A80" s="421"/>
      <c r="B80" s="443" t="s">
        <v>993</v>
      </c>
      <c r="C80" s="442"/>
      <c r="E80" s="379"/>
      <c r="F80" s="379"/>
    </row>
    <row r="81" spans="1:6" ht="48">
      <c r="A81" s="444"/>
      <c r="B81" s="443" t="s">
        <v>992</v>
      </c>
      <c r="C81" s="442"/>
      <c r="E81" s="366"/>
      <c r="F81" s="441"/>
    </row>
    <row r="82" spans="1:6" ht="24">
      <c r="B82" s="443" t="s">
        <v>991</v>
      </c>
      <c r="C82" s="442"/>
      <c r="E82" s="451"/>
      <c r="F82" s="450"/>
    </row>
    <row r="83" spans="1:6">
      <c r="B83" s="443" t="s">
        <v>990</v>
      </c>
      <c r="C83" s="442"/>
      <c r="E83" s="451"/>
      <c r="F83" s="450"/>
    </row>
    <row r="84" spans="1:6" ht="36">
      <c r="B84" s="453" t="s">
        <v>981</v>
      </c>
      <c r="C84" s="442"/>
      <c r="E84" s="451"/>
      <c r="F84" s="450"/>
    </row>
    <row r="85" spans="1:6">
      <c r="B85" s="468" t="s">
        <v>980</v>
      </c>
      <c r="C85" s="492" t="s">
        <v>10</v>
      </c>
      <c r="D85" s="485">
        <v>2</v>
      </c>
      <c r="E85" s="360"/>
      <c r="F85" s="359">
        <f>D85*E85</f>
        <v>0</v>
      </c>
    </row>
    <row r="86" spans="1:6">
      <c r="B86" s="443"/>
      <c r="C86" s="456"/>
      <c r="E86" s="451"/>
      <c r="F86" s="450"/>
    </row>
    <row r="87" spans="1:6">
      <c r="A87" s="462">
        <f>MAX($A$5:A86)+1</f>
        <v>15</v>
      </c>
      <c r="B87" s="443" t="s">
        <v>989</v>
      </c>
      <c r="C87" s="442"/>
    </row>
    <row r="88" spans="1:6" ht="120">
      <c r="A88" s="421"/>
      <c r="B88" s="443" t="s">
        <v>988</v>
      </c>
      <c r="C88" s="442"/>
      <c r="E88" s="451"/>
      <c r="F88" s="450"/>
    </row>
    <row r="89" spans="1:6" ht="36">
      <c r="A89" s="452"/>
      <c r="B89" s="453" t="s">
        <v>981</v>
      </c>
      <c r="C89" s="442"/>
      <c r="D89" s="379"/>
      <c r="E89" s="385"/>
      <c r="F89" s="365"/>
    </row>
    <row r="90" spans="1:6">
      <c r="A90" s="452"/>
      <c r="B90" s="468" t="s">
        <v>980</v>
      </c>
      <c r="C90" s="492" t="s">
        <v>10</v>
      </c>
      <c r="D90" s="485">
        <v>4</v>
      </c>
      <c r="E90" s="360"/>
      <c r="F90" s="359">
        <f>D90*E90</f>
        <v>0</v>
      </c>
    </row>
    <row r="91" spans="1:6">
      <c r="A91" s="452"/>
      <c r="B91" s="443"/>
      <c r="C91" s="456"/>
      <c r="D91" s="379"/>
      <c r="E91" s="385"/>
      <c r="F91" s="365"/>
    </row>
    <row r="92" spans="1:6">
      <c r="A92" s="462">
        <f>MAX($A$5:A91)+1</f>
        <v>16</v>
      </c>
      <c r="B92" s="455" t="s">
        <v>987</v>
      </c>
      <c r="C92" s="442"/>
    </row>
    <row r="93" spans="1:6" s="458" customFormat="1" ht="84">
      <c r="A93" s="444"/>
      <c r="B93" s="443" t="s">
        <v>986</v>
      </c>
      <c r="C93" s="442"/>
      <c r="D93" s="379"/>
      <c r="E93" s="385"/>
      <c r="F93" s="365"/>
    </row>
    <row r="94" spans="1:6" s="458" customFormat="1" ht="36">
      <c r="A94" s="444"/>
      <c r="B94" s="453" t="s">
        <v>981</v>
      </c>
      <c r="C94" s="442"/>
      <c r="D94" s="460"/>
      <c r="E94" s="459"/>
      <c r="F94" s="459"/>
    </row>
    <row r="95" spans="1:6">
      <c r="A95" s="421"/>
      <c r="B95" s="468" t="s">
        <v>980</v>
      </c>
      <c r="C95" s="492" t="s">
        <v>10</v>
      </c>
      <c r="D95" s="485">
        <v>1</v>
      </c>
      <c r="E95" s="360"/>
      <c r="F95" s="359">
        <f>D95*E95</f>
        <v>0</v>
      </c>
    </row>
    <row r="96" spans="1:6" s="454" customFormat="1">
      <c r="A96" s="457"/>
      <c r="B96" s="443"/>
      <c r="C96" s="456"/>
      <c r="D96" s="379"/>
      <c r="E96" s="385"/>
      <c r="F96" s="365"/>
    </row>
    <row r="97" spans="1:9" s="454" customFormat="1">
      <c r="A97" s="462">
        <f>MAX($A$5:A96)+1</f>
        <v>17</v>
      </c>
      <c r="B97" s="455" t="s">
        <v>985</v>
      </c>
      <c r="C97" s="442"/>
      <c r="D97" s="379"/>
      <c r="E97" s="385"/>
      <c r="F97" s="365"/>
    </row>
    <row r="98" spans="1:9">
      <c r="A98" s="421"/>
      <c r="B98" s="443" t="s">
        <v>984</v>
      </c>
      <c r="C98" s="442"/>
      <c r="E98" s="379"/>
      <c r="F98" s="379"/>
    </row>
    <row r="99" spans="1:9" ht="72">
      <c r="A99" s="421"/>
      <c r="B99" s="443" t="s">
        <v>983</v>
      </c>
      <c r="C99" s="442"/>
      <c r="E99" s="379"/>
      <c r="F99" s="379"/>
      <c r="I99" s="389"/>
    </row>
    <row r="100" spans="1:9">
      <c r="A100" s="421"/>
      <c r="B100" s="443" t="s">
        <v>982</v>
      </c>
      <c r="C100" s="442"/>
      <c r="D100" s="379"/>
      <c r="E100" s="385"/>
      <c r="F100" s="365"/>
    </row>
    <row r="101" spans="1:9" ht="36">
      <c r="A101" s="421"/>
      <c r="B101" s="453" t="s">
        <v>981</v>
      </c>
      <c r="C101" s="442"/>
      <c r="E101" s="379"/>
      <c r="F101" s="379"/>
    </row>
    <row r="102" spans="1:9">
      <c r="A102" s="421"/>
      <c r="B102" s="468" t="s">
        <v>980</v>
      </c>
      <c r="C102" s="486" t="s">
        <v>10</v>
      </c>
      <c r="D102" s="485">
        <v>1</v>
      </c>
      <c r="E102" s="360"/>
      <c r="F102" s="359">
        <f>D102*E102</f>
        <v>0</v>
      </c>
    </row>
    <row r="103" spans="1:9">
      <c r="A103" s="421"/>
      <c r="B103" s="375"/>
    </row>
    <row r="104" spans="1:9">
      <c r="A104" s="484"/>
      <c r="B104" s="426" t="s">
        <v>979</v>
      </c>
      <c r="C104" s="425"/>
      <c r="D104" s="424"/>
      <c r="E104" s="423"/>
      <c r="F104" s="422">
        <f>SUM(F78:F103)</f>
        <v>0</v>
      </c>
    </row>
    <row r="105" spans="1:9">
      <c r="A105" s="452"/>
      <c r="B105" s="375"/>
      <c r="D105" s="379"/>
      <c r="E105" s="385"/>
      <c r="F105" s="365"/>
    </row>
    <row r="106" spans="1:9">
      <c r="A106" s="452"/>
      <c r="B106" s="375"/>
      <c r="D106" s="379"/>
      <c r="E106" s="385"/>
      <c r="F106" s="365"/>
    </row>
    <row r="107" spans="1:9">
      <c r="A107" s="452"/>
      <c r="B107" s="489" t="s">
        <v>978</v>
      </c>
      <c r="E107" s="451"/>
      <c r="F107" s="450"/>
    </row>
    <row r="108" spans="1:9" ht="15.75" customHeight="1">
      <c r="A108" s="421"/>
      <c r="B108" s="375"/>
      <c r="E108" s="451"/>
      <c r="F108" s="450"/>
    </row>
    <row r="109" spans="1:9" ht="60">
      <c r="A109" s="462">
        <f>MAX($A$5:A108)+1</f>
        <v>18</v>
      </c>
      <c r="B109" s="443" t="s">
        <v>977</v>
      </c>
      <c r="D109" s="379"/>
      <c r="E109" s="385"/>
      <c r="F109" s="365"/>
      <c r="I109" s="375"/>
    </row>
    <row r="110" spans="1:9">
      <c r="A110" s="421"/>
      <c r="B110" s="468" t="s">
        <v>976</v>
      </c>
      <c r="C110" s="486" t="s">
        <v>7</v>
      </c>
      <c r="D110" s="485">
        <v>18</v>
      </c>
      <c r="E110" s="360"/>
      <c r="F110" s="359">
        <f>D110*E110</f>
        <v>0</v>
      </c>
    </row>
    <row r="111" spans="1:9">
      <c r="A111" s="421"/>
      <c r="B111" s="468" t="s">
        <v>975</v>
      </c>
      <c r="C111" s="486" t="s">
        <v>7</v>
      </c>
      <c r="D111" s="485">
        <v>11</v>
      </c>
      <c r="E111" s="360"/>
      <c r="F111" s="359">
        <f>D111*E111</f>
        <v>0</v>
      </c>
    </row>
    <row r="112" spans="1:9">
      <c r="A112" s="421"/>
      <c r="B112" s="443"/>
      <c r="E112" s="379"/>
      <c r="F112" s="379"/>
    </row>
    <row r="113" spans="1:6">
      <c r="A113" s="462">
        <f>MAX($A$5:A112)+1</f>
        <v>19</v>
      </c>
      <c r="B113" s="443" t="s">
        <v>974</v>
      </c>
      <c r="E113" s="379"/>
      <c r="F113" s="379"/>
    </row>
    <row r="114" spans="1:6" ht="48">
      <c r="A114" s="421"/>
      <c r="B114" s="443" t="s">
        <v>973</v>
      </c>
      <c r="E114" s="379"/>
      <c r="F114" s="379"/>
    </row>
    <row r="115" spans="1:6">
      <c r="A115" s="421"/>
      <c r="B115" s="468" t="s">
        <v>972</v>
      </c>
      <c r="C115" s="486" t="s">
        <v>7</v>
      </c>
      <c r="D115" s="485">
        <v>30</v>
      </c>
      <c r="E115" s="360"/>
      <c r="F115" s="359">
        <f>D115*E115</f>
        <v>0</v>
      </c>
    </row>
    <row r="116" spans="1:6">
      <c r="A116" s="421"/>
      <c r="B116" s="443"/>
      <c r="E116" s="379"/>
      <c r="F116" s="379"/>
    </row>
    <row r="117" spans="1:6" ht="24">
      <c r="A117" s="462">
        <f>MAX($A$5:A116)+1</f>
        <v>20</v>
      </c>
      <c r="B117" s="491" t="s">
        <v>971</v>
      </c>
      <c r="C117" s="486" t="s">
        <v>8</v>
      </c>
      <c r="D117" s="485">
        <v>1</v>
      </c>
      <c r="E117" s="360"/>
      <c r="F117" s="359">
        <f>D117*E117</f>
        <v>0</v>
      </c>
    </row>
    <row r="118" spans="1:6">
      <c r="A118" s="421"/>
      <c r="B118" s="449"/>
      <c r="E118" s="379"/>
      <c r="F118" s="379"/>
    </row>
    <row r="119" spans="1:6" ht="24">
      <c r="A119" s="462">
        <f>MAX($A$5:A118)+1</f>
        <v>21</v>
      </c>
      <c r="B119" s="491" t="s">
        <v>970</v>
      </c>
      <c r="C119" s="490" t="s">
        <v>32</v>
      </c>
      <c r="D119" s="485">
        <v>2</v>
      </c>
      <c r="E119" s="360"/>
      <c r="F119" s="359">
        <f>D119*E119</f>
        <v>0</v>
      </c>
    </row>
    <row r="120" spans="1:6">
      <c r="A120" s="421"/>
      <c r="B120" s="375"/>
      <c r="E120" s="379"/>
      <c r="F120" s="379"/>
    </row>
    <row r="121" spans="1:6" ht="24">
      <c r="A121" s="462">
        <f>MAX($A$5:A120)+1</f>
        <v>22</v>
      </c>
      <c r="B121" s="375" t="s">
        <v>969</v>
      </c>
      <c r="E121" s="379"/>
      <c r="F121" s="379"/>
    </row>
    <row r="122" spans="1:6">
      <c r="A122" s="421"/>
      <c r="B122" s="372" t="s">
        <v>968</v>
      </c>
      <c r="C122" s="490" t="s">
        <v>32</v>
      </c>
      <c r="D122" s="485">
        <v>1</v>
      </c>
      <c r="E122" s="360"/>
      <c r="F122" s="359">
        <f>D122*E122</f>
        <v>0</v>
      </c>
    </row>
    <row r="123" spans="1:6">
      <c r="A123" s="421"/>
      <c r="B123" s="375"/>
      <c r="E123" s="379"/>
      <c r="F123" s="379"/>
    </row>
    <row r="124" spans="1:6" ht="24">
      <c r="A124" s="462">
        <f>MAX($A$5:A123)+1</f>
        <v>23</v>
      </c>
      <c r="B124" s="443" t="s">
        <v>967</v>
      </c>
    </row>
    <row r="125" spans="1:6">
      <c r="A125" s="421"/>
      <c r="B125" s="468" t="s">
        <v>966</v>
      </c>
      <c r="C125" s="486" t="s">
        <v>8</v>
      </c>
      <c r="D125" s="485">
        <v>1</v>
      </c>
      <c r="E125" s="360"/>
      <c r="F125" s="359">
        <f>D125*E125</f>
        <v>0</v>
      </c>
    </row>
    <row r="126" spans="1:6">
      <c r="A126" s="421"/>
      <c r="B126" s="375"/>
      <c r="E126" s="379"/>
      <c r="F126" s="379"/>
    </row>
    <row r="127" spans="1:6">
      <c r="A127" s="484"/>
      <c r="B127" s="426" t="s">
        <v>965</v>
      </c>
      <c r="C127" s="425"/>
      <c r="D127" s="424"/>
      <c r="E127" s="423"/>
      <c r="F127" s="422">
        <f>SUM(F108:F126)</f>
        <v>0</v>
      </c>
    </row>
    <row r="128" spans="1:6">
      <c r="A128" s="421"/>
      <c r="B128" s="375"/>
      <c r="D128" s="379"/>
      <c r="E128" s="385"/>
      <c r="F128" s="365"/>
    </row>
    <row r="129" spans="1:6">
      <c r="A129" s="421"/>
      <c r="B129" s="375"/>
      <c r="D129" s="379"/>
      <c r="E129" s="385"/>
      <c r="F129" s="365"/>
    </row>
    <row r="130" spans="1:6">
      <c r="A130" s="421"/>
      <c r="B130" s="489" t="s">
        <v>1072</v>
      </c>
      <c r="D130" s="379"/>
      <c r="E130" s="385"/>
      <c r="F130" s="365"/>
    </row>
    <row r="131" spans="1:6">
      <c r="A131" s="421"/>
      <c r="B131" s="375"/>
      <c r="D131" s="379"/>
      <c r="E131" s="385"/>
      <c r="F131" s="365"/>
    </row>
    <row r="132" spans="1:6">
      <c r="A132" s="462">
        <f>MAX($A$5:A131)+1</f>
        <v>24</v>
      </c>
      <c r="B132" s="369" t="s">
        <v>1071</v>
      </c>
      <c r="D132" s="379"/>
      <c r="E132" s="385"/>
      <c r="F132" s="365"/>
    </row>
    <row r="133" spans="1:6" ht="84">
      <c r="A133" s="421"/>
      <c r="B133" s="372" t="s">
        <v>1070</v>
      </c>
      <c r="C133" s="486" t="s">
        <v>8</v>
      </c>
      <c r="D133" s="485">
        <v>1</v>
      </c>
      <c r="E133" s="360"/>
      <c r="F133" s="359">
        <f>D133*E133</f>
        <v>0</v>
      </c>
    </row>
    <row r="134" spans="1:6">
      <c r="A134" s="421"/>
      <c r="B134" s="375"/>
      <c r="D134" s="379"/>
      <c r="E134" s="385"/>
      <c r="F134" s="365"/>
    </row>
    <row r="135" spans="1:6">
      <c r="A135" s="421"/>
      <c r="B135" s="375"/>
      <c r="D135" s="379"/>
      <c r="E135" s="385"/>
      <c r="F135" s="365"/>
    </row>
    <row r="136" spans="1:6">
      <c r="A136" s="484"/>
      <c r="B136" s="426" t="s">
        <v>1069</v>
      </c>
      <c r="C136" s="425"/>
      <c r="D136" s="424"/>
      <c r="E136" s="423"/>
      <c r="F136" s="422">
        <f>SUM(F130:F135)</f>
        <v>0</v>
      </c>
    </row>
    <row r="137" spans="1:6">
      <c r="A137" s="421"/>
      <c r="B137" s="375"/>
      <c r="D137" s="379"/>
      <c r="E137" s="385"/>
      <c r="F137" s="365"/>
    </row>
    <row r="138" spans="1:6">
      <c r="A138" s="421"/>
      <c r="B138" s="375"/>
      <c r="D138" s="379"/>
      <c r="E138" s="385"/>
      <c r="F138" s="365"/>
    </row>
    <row r="139" spans="1:6">
      <c r="A139" s="421"/>
      <c r="B139" s="489" t="s">
        <v>827</v>
      </c>
      <c r="E139" s="379"/>
      <c r="F139" s="379"/>
    </row>
    <row r="140" spans="1:6">
      <c r="A140" s="421"/>
      <c r="B140" s="375"/>
      <c r="D140" s="379"/>
      <c r="E140" s="385"/>
      <c r="F140" s="365"/>
    </row>
    <row r="141" spans="1:6" ht="36">
      <c r="A141" s="462">
        <f>MAX($A$5:A140)+1</f>
        <v>25</v>
      </c>
      <c r="B141" s="468" t="s">
        <v>964</v>
      </c>
      <c r="C141" s="486" t="s">
        <v>816</v>
      </c>
      <c r="D141" s="485">
        <v>1</v>
      </c>
      <c r="E141" s="360"/>
      <c r="F141" s="359">
        <f>D141*E141</f>
        <v>0</v>
      </c>
    </row>
    <row r="142" spans="1:6">
      <c r="A142" s="421"/>
      <c r="B142" s="443"/>
      <c r="C142" s="442"/>
      <c r="D142" s="379"/>
      <c r="E142" s="385"/>
      <c r="F142" s="365"/>
    </row>
    <row r="143" spans="1:6" ht="24">
      <c r="A143" s="462">
        <f>MAX($A$5:A142)+1</f>
        <v>26</v>
      </c>
      <c r="B143" s="468" t="s">
        <v>963</v>
      </c>
      <c r="C143" s="486" t="s">
        <v>819</v>
      </c>
      <c r="D143" s="485">
        <v>5</v>
      </c>
      <c r="E143" s="360"/>
      <c r="F143" s="359">
        <f>(SUM(F145:F151)+F141+F127+F104+F74+F30+F136)*0.05</f>
        <v>0</v>
      </c>
    </row>
    <row r="144" spans="1:6">
      <c r="A144" s="421"/>
      <c r="B144" s="443"/>
      <c r="C144" s="442"/>
      <c r="D144" s="379"/>
      <c r="E144" s="385"/>
      <c r="F144" s="365"/>
    </row>
    <row r="145" spans="1:6" ht="36">
      <c r="A145" s="462">
        <f>MAX($A$5:A144)+1</f>
        <v>27</v>
      </c>
      <c r="B145" s="468" t="s">
        <v>962</v>
      </c>
      <c r="C145" s="486" t="s">
        <v>816</v>
      </c>
      <c r="D145" s="485">
        <v>1</v>
      </c>
      <c r="E145" s="360"/>
      <c r="F145" s="359">
        <f>D145*E145</f>
        <v>0</v>
      </c>
    </row>
    <row r="146" spans="1:6">
      <c r="A146" s="421"/>
      <c r="B146" s="488"/>
      <c r="C146" s="487"/>
      <c r="D146" s="379"/>
      <c r="E146" s="385"/>
      <c r="F146" s="365"/>
    </row>
    <row r="147" spans="1:6" ht="24">
      <c r="A147" s="462">
        <f>MAX($A$5:A146)+1</f>
        <v>28</v>
      </c>
      <c r="B147" s="468" t="s">
        <v>961</v>
      </c>
      <c r="C147" s="486" t="s">
        <v>816</v>
      </c>
      <c r="D147" s="485">
        <v>1</v>
      </c>
      <c r="E147" s="360"/>
      <c r="F147" s="359">
        <f>D147*E147</f>
        <v>0</v>
      </c>
    </row>
    <row r="148" spans="1:6">
      <c r="A148" s="421"/>
      <c r="B148" s="443"/>
      <c r="C148" s="442"/>
      <c r="D148" s="379"/>
      <c r="E148" s="385"/>
      <c r="F148" s="365"/>
    </row>
    <row r="149" spans="1:6" ht="24">
      <c r="A149" s="462">
        <f>MAX($A$5:A148)+1</f>
        <v>29</v>
      </c>
      <c r="B149" s="468" t="s">
        <v>960</v>
      </c>
      <c r="C149" s="486" t="s">
        <v>816</v>
      </c>
      <c r="D149" s="485">
        <v>1</v>
      </c>
      <c r="E149" s="360"/>
      <c r="F149" s="359">
        <f>D149*E149</f>
        <v>0</v>
      </c>
    </row>
    <row r="150" spans="1:6">
      <c r="A150" s="444"/>
      <c r="B150" s="443"/>
      <c r="C150" s="442"/>
      <c r="E150" s="366"/>
      <c r="F150" s="441"/>
    </row>
    <row r="151" spans="1:6" ht="24">
      <c r="A151" s="462">
        <f>MAX($A$5:A150)+1</f>
        <v>30</v>
      </c>
      <c r="B151" s="468" t="s">
        <v>959</v>
      </c>
      <c r="C151" s="486" t="s">
        <v>816</v>
      </c>
      <c r="D151" s="485">
        <v>1</v>
      </c>
      <c r="E151" s="360"/>
      <c r="F151" s="359">
        <f>D151*E151</f>
        <v>0</v>
      </c>
    </row>
    <row r="152" spans="1:6">
      <c r="A152" s="444"/>
      <c r="B152" s="443"/>
      <c r="C152" s="442"/>
      <c r="E152" s="366"/>
      <c r="F152" s="441"/>
    </row>
    <row r="153" spans="1:6">
      <c r="A153" s="484"/>
      <c r="B153" s="426" t="s">
        <v>815</v>
      </c>
      <c r="C153" s="425"/>
      <c r="D153" s="424"/>
      <c r="E153" s="423"/>
      <c r="F153" s="422">
        <f>SUM(F141:F152)</f>
        <v>0</v>
      </c>
    </row>
    <row r="156" spans="1:6" ht="13.8">
      <c r="A156" s="531"/>
      <c r="B156" s="530" t="s">
        <v>958</v>
      </c>
      <c r="C156" s="529"/>
      <c r="D156" s="528"/>
      <c r="E156" s="527"/>
      <c r="F156" s="526">
        <f>F153+F127+F104+F74+F30+F136</f>
        <v>0</v>
      </c>
    </row>
  </sheetData>
  <pageMargins left="0.70866141732283472" right="0.70866141732283472" top="0.74803149606299213" bottom="0.74803149606299213" header="0.31496062992125984" footer="0.31496062992125984"/>
  <pageSetup paperSize="9" scale="99" orientation="portrait" r:id="rId1"/>
  <headerFooter>
    <oddFooter>&amp;R&amp;P/&amp;N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3:E48"/>
  <sheetViews>
    <sheetView view="pageBreakPreview" topLeftCell="A4" zoomScaleNormal="100" zoomScaleSheetLayoutView="100" workbookViewId="0">
      <selection activeCell="E26" sqref="E26"/>
    </sheetView>
  </sheetViews>
  <sheetFormatPr defaultColWidth="9.109375" defaultRowHeight="14.4"/>
  <cols>
    <col min="1" max="1" width="4.88671875" customWidth="1"/>
    <col min="2" max="2" width="16.33203125" bestFit="1" customWidth="1"/>
    <col min="3" max="3" width="45.5546875" bestFit="1" customWidth="1"/>
    <col min="5" max="5" width="14.109375" customWidth="1"/>
  </cols>
  <sheetData>
    <row r="3" spans="2:5">
      <c r="C3" s="558"/>
    </row>
    <row r="4" spans="2:5">
      <c r="B4" s="554" t="s">
        <v>795</v>
      </c>
      <c r="C4" s="559" t="s">
        <v>1137</v>
      </c>
      <c r="D4" s="556"/>
      <c r="E4" s="556"/>
    </row>
    <row r="5" spans="2:5" ht="12.75" customHeight="1">
      <c r="B5" s="554"/>
      <c r="C5" s="558" t="s">
        <v>1136</v>
      </c>
      <c r="D5" s="556"/>
      <c r="E5" s="556"/>
    </row>
    <row r="6" spans="2:5">
      <c r="B6" s="554"/>
      <c r="C6" s="559" t="s">
        <v>1135</v>
      </c>
      <c r="D6" s="556"/>
      <c r="E6" s="556"/>
    </row>
    <row r="7" spans="2:5">
      <c r="B7" s="554"/>
      <c r="C7" s="554"/>
      <c r="D7" s="556"/>
      <c r="E7" s="556" t="s">
        <v>1132</v>
      </c>
    </row>
    <row r="8" spans="2:5" ht="18.75" customHeight="1">
      <c r="B8" s="554" t="s">
        <v>1134</v>
      </c>
      <c r="C8" s="558" t="s">
        <v>1133</v>
      </c>
      <c r="D8" s="556"/>
      <c r="E8" s="556" t="s">
        <v>1132</v>
      </c>
    </row>
    <row r="9" spans="2:5">
      <c r="B9" s="554" t="s">
        <v>1131</v>
      </c>
      <c r="C9" s="558" t="s">
        <v>1130</v>
      </c>
      <c r="D9" s="556"/>
      <c r="E9" s="556"/>
    </row>
    <row r="10" spans="2:5">
      <c r="B10" s="554"/>
      <c r="C10" s="554"/>
      <c r="D10" s="556"/>
      <c r="E10" s="556"/>
    </row>
    <row r="11" spans="2:5">
      <c r="B11" s="554"/>
      <c r="C11" s="554"/>
      <c r="D11" s="556"/>
      <c r="E11" s="556"/>
    </row>
    <row r="12" spans="2:5">
      <c r="B12" s="724" t="s">
        <v>1129</v>
      </c>
      <c r="C12" s="724"/>
      <c r="D12" s="724"/>
      <c r="E12" s="724"/>
    </row>
    <row r="13" spans="2:5">
      <c r="B13" s="557"/>
      <c r="C13" s="556"/>
      <c r="D13" s="556"/>
      <c r="E13" s="556"/>
    </row>
    <row r="14" spans="2:5">
      <c r="B14" s="552" t="s">
        <v>1128</v>
      </c>
      <c r="C14" s="555" t="s">
        <v>1127</v>
      </c>
      <c r="D14" s="554"/>
      <c r="E14" s="553">
        <f>Elektroinstalacije!I5</f>
        <v>0</v>
      </c>
    </row>
    <row r="15" spans="2:5">
      <c r="B15" s="552" t="s">
        <v>1126</v>
      </c>
      <c r="C15" s="555" t="s">
        <v>1125</v>
      </c>
      <c r="D15" s="554"/>
      <c r="E15" s="553">
        <f>Elektroinstalacije!I6</f>
        <v>0</v>
      </c>
    </row>
    <row r="16" spans="2:5">
      <c r="B16" s="552" t="s">
        <v>1124</v>
      </c>
      <c r="C16" s="555" t="s">
        <v>1123</v>
      </c>
      <c r="D16" s="554"/>
      <c r="E16" s="553">
        <f>Elektroinstalacije!I7</f>
        <v>0</v>
      </c>
    </row>
    <row r="17" spans="2:5">
      <c r="B17" s="552" t="s">
        <v>1122</v>
      </c>
      <c r="C17" s="555" t="s">
        <v>1121</v>
      </c>
      <c r="D17" s="554"/>
      <c r="E17" s="553">
        <f>Elektroinstalacije!I8</f>
        <v>0</v>
      </c>
    </row>
    <row r="18" spans="2:5">
      <c r="B18" s="552" t="s">
        <v>1120</v>
      </c>
      <c r="C18" s="555" t="s">
        <v>1119</v>
      </c>
      <c r="D18" s="554"/>
      <c r="E18" s="553">
        <f>Elektroinstalacije!I9</f>
        <v>0</v>
      </c>
    </row>
    <row r="19" spans="2:5">
      <c r="B19" s="552" t="s">
        <v>1118</v>
      </c>
      <c r="C19" s="555" t="s">
        <v>1117</v>
      </c>
      <c r="D19" s="554"/>
      <c r="E19" s="553">
        <f>Elektroinstalacije!I10</f>
        <v>0</v>
      </c>
    </row>
    <row r="20" spans="2:5">
      <c r="B20" s="552" t="s">
        <v>1116</v>
      </c>
      <c r="C20" s="551" t="s">
        <v>1115</v>
      </c>
      <c r="D20" s="554"/>
      <c r="E20" s="553">
        <f>Elektroinstalacije!I11</f>
        <v>0</v>
      </c>
    </row>
    <row r="21" spans="2:5">
      <c r="B21" s="552"/>
      <c r="C21" s="551"/>
      <c r="D21" s="550"/>
      <c r="E21" s="550"/>
    </row>
    <row r="22" spans="2:5">
      <c r="B22" s="548" t="s">
        <v>1114</v>
      </c>
      <c r="C22" s="548"/>
      <c r="D22" s="548"/>
      <c r="E22" s="547">
        <f>SUM(E14:E20)</f>
        <v>0</v>
      </c>
    </row>
    <row r="23" spans="2:5">
      <c r="B23" s="548" t="s">
        <v>1113</v>
      </c>
      <c r="C23" s="548"/>
      <c r="D23" s="549">
        <v>0</v>
      </c>
      <c r="E23" s="547">
        <f>E22*D23</f>
        <v>0</v>
      </c>
    </row>
    <row r="24" spans="2:5">
      <c r="B24" s="548" t="s">
        <v>1112</v>
      </c>
      <c r="C24" s="548"/>
      <c r="D24" s="548"/>
      <c r="E24" s="547">
        <f>E22-E23</f>
        <v>0</v>
      </c>
    </row>
    <row r="25" spans="2:5">
      <c r="B25" s="548" t="s">
        <v>1111</v>
      </c>
      <c r="C25" s="548"/>
      <c r="D25" s="548"/>
      <c r="E25" s="547">
        <f>E24*0.22</f>
        <v>0</v>
      </c>
    </row>
    <row r="26" spans="2:5">
      <c r="B26" s="546" t="s">
        <v>1110</v>
      </c>
      <c r="C26" s="546"/>
      <c r="D26" s="546"/>
      <c r="E26" s="545">
        <v>0</v>
      </c>
    </row>
    <row r="29" spans="2:5">
      <c r="B29" s="544"/>
      <c r="C29" s="725" t="s">
        <v>1109</v>
      </c>
      <c r="D29" s="725"/>
      <c r="E29" s="725"/>
    </row>
    <row r="30" spans="2:5">
      <c r="B30" s="535" t="s">
        <v>1092</v>
      </c>
      <c r="C30" s="726" t="s">
        <v>1108</v>
      </c>
      <c r="D30" s="726"/>
      <c r="E30" s="726"/>
    </row>
    <row r="31" spans="2:5">
      <c r="B31" s="535" t="s">
        <v>1092</v>
      </c>
      <c r="C31" s="721" t="s">
        <v>1107</v>
      </c>
      <c r="D31" s="721"/>
      <c r="E31" s="721"/>
    </row>
    <row r="32" spans="2:5">
      <c r="B32" s="535" t="s">
        <v>1092</v>
      </c>
      <c r="C32" s="721" t="s">
        <v>1106</v>
      </c>
      <c r="D32" s="721"/>
      <c r="E32" s="721"/>
    </row>
    <row r="33" spans="2:5">
      <c r="B33" s="535" t="s">
        <v>1092</v>
      </c>
      <c r="C33" s="721" t="s">
        <v>1105</v>
      </c>
      <c r="D33" s="721"/>
      <c r="E33" s="721"/>
    </row>
    <row r="34" spans="2:5">
      <c r="B34" s="535" t="s">
        <v>1092</v>
      </c>
      <c r="C34" s="721" t="s">
        <v>1104</v>
      </c>
      <c r="D34" s="721"/>
      <c r="E34" s="721"/>
    </row>
    <row r="35" spans="2:5">
      <c r="B35" s="535" t="s">
        <v>1092</v>
      </c>
      <c r="C35" s="721" t="s">
        <v>1103</v>
      </c>
      <c r="D35" s="721"/>
      <c r="E35" s="721"/>
    </row>
    <row r="36" spans="2:5">
      <c r="B36" s="543" t="s">
        <v>1092</v>
      </c>
      <c r="C36" s="723" t="s">
        <v>1102</v>
      </c>
      <c r="D36" s="723"/>
      <c r="E36" s="723"/>
    </row>
    <row r="37" spans="2:5">
      <c r="B37" s="543"/>
      <c r="C37" s="721"/>
      <c r="D37" s="721"/>
      <c r="E37" s="721"/>
    </row>
    <row r="38" spans="2:5">
      <c r="B38" s="542"/>
      <c r="C38" s="721" t="s">
        <v>1101</v>
      </c>
      <c r="D38" s="721"/>
      <c r="E38" s="721"/>
    </row>
    <row r="39" spans="2:5">
      <c r="B39" s="535" t="s">
        <v>1092</v>
      </c>
      <c r="C39" s="666" t="s">
        <v>1100</v>
      </c>
      <c r="D39" s="541"/>
      <c r="E39" s="540"/>
    </row>
    <row r="40" spans="2:5">
      <c r="B40" s="535" t="s">
        <v>1092</v>
      </c>
      <c r="C40" s="721" t="s">
        <v>1099</v>
      </c>
      <c r="D40" s="721"/>
      <c r="E40" s="721"/>
    </row>
    <row r="41" spans="2:5">
      <c r="B41" s="535" t="s">
        <v>1092</v>
      </c>
      <c r="C41" s="538" t="s">
        <v>1098</v>
      </c>
      <c r="D41" s="537"/>
      <c r="E41" s="539"/>
    </row>
    <row r="42" spans="2:5">
      <c r="B42" s="535" t="s">
        <v>1092</v>
      </c>
      <c r="C42" s="538" t="s">
        <v>1097</v>
      </c>
      <c r="D42" s="537"/>
      <c r="E42" s="536"/>
    </row>
    <row r="43" spans="2:5">
      <c r="B43" s="535"/>
      <c r="C43" s="722"/>
      <c r="D43" s="722"/>
      <c r="E43" s="722"/>
    </row>
    <row r="44" spans="2:5">
      <c r="B44" s="535"/>
      <c r="C44" s="721" t="s">
        <v>1096</v>
      </c>
      <c r="D44" s="721"/>
      <c r="E44" s="721"/>
    </row>
    <row r="45" spans="2:5">
      <c r="B45" s="535" t="s">
        <v>1092</v>
      </c>
      <c r="C45" s="723" t="s">
        <v>1095</v>
      </c>
      <c r="D45" s="723"/>
      <c r="E45" s="723"/>
    </row>
    <row r="46" spans="2:5">
      <c r="B46" s="535" t="s">
        <v>1092</v>
      </c>
      <c r="C46" s="721" t="s">
        <v>1094</v>
      </c>
      <c r="D46" s="721"/>
      <c r="E46" s="721"/>
    </row>
    <row r="47" spans="2:5">
      <c r="B47" s="535" t="s">
        <v>1092</v>
      </c>
      <c r="C47" s="721" t="s">
        <v>1093</v>
      </c>
      <c r="D47" s="721"/>
      <c r="E47" s="721"/>
    </row>
    <row r="48" spans="2:5">
      <c r="B48" s="535" t="s">
        <v>1092</v>
      </c>
      <c r="C48" s="721" t="s">
        <v>1091</v>
      </c>
      <c r="D48" s="721"/>
      <c r="E48" s="721"/>
    </row>
  </sheetData>
  <mergeCells count="18">
    <mergeCell ref="C33:E33"/>
    <mergeCell ref="B12:E12"/>
    <mergeCell ref="C29:E29"/>
    <mergeCell ref="C30:E30"/>
    <mergeCell ref="C31:E31"/>
    <mergeCell ref="C32:E32"/>
    <mergeCell ref="C34:E34"/>
    <mergeCell ref="C35:E35"/>
    <mergeCell ref="C36:E36"/>
    <mergeCell ref="C37:E37"/>
    <mergeCell ref="C46:E46"/>
    <mergeCell ref="C48:E48"/>
    <mergeCell ref="C38:E38"/>
    <mergeCell ref="C40:E40"/>
    <mergeCell ref="C43:E43"/>
    <mergeCell ref="C44:E44"/>
    <mergeCell ref="C45:E45"/>
    <mergeCell ref="C47:E47"/>
  </mergeCells>
  <conditionalFormatting sqref="E39 E41:E42">
    <cfRule type="cellIs" dxfId="0" priority="1" stopIfTrue="1" operator="equal">
      <formula>0</formula>
    </cfRule>
  </conditionalFormatting>
  <pageMargins left="0.19685039370078741" right="0.39370078740157483" top="1.1811023622047245" bottom="0.74803149606299213" header="0.19685039370078741" footer="0.31496062992125984"/>
  <pageSetup paperSize="9" orientation="portrait" r:id="rId1"/>
  <headerFooter>
    <oddHeader xml:space="preserve">&amp;C&amp;G
</oddHeader>
    <oddFooter>&amp;L&amp;"Swis721 Cn BT,Roman"Avgust 2021&amp;C&amp;"Swis721 Cn BT,Roman"POPIS MATERIALA in DEL elektroinstalacije - 
ORANŽERIJA V PARKU DVORCA DORNAVA&amp;R&amp;"Swis721 Cn BT,Roman"&amp;P /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L262"/>
  <sheetViews>
    <sheetView view="pageLayout" zoomScaleNormal="100" zoomScaleSheetLayoutView="100" workbookViewId="0">
      <selection activeCell="H247" sqref="H247:H260"/>
    </sheetView>
  </sheetViews>
  <sheetFormatPr defaultColWidth="7.109375" defaultRowHeight="13.8"/>
  <cols>
    <col min="1" max="1" width="4.88671875" style="550" customWidth="1"/>
    <col min="2" max="2" width="6.44140625" style="564" customWidth="1"/>
    <col min="3" max="3" width="42.88671875" style="563" customWidth="1"/>
    <col min="4" max="4" width="5.88671875" style="562" customWidth="1"/>
    <col min="5" max="5" width="8.44140625" style="562" customWidth="1"/>
    <col min="6" max="6" width="7.109375" style="561" customWidth="1"/>
    <col min="7" max="7" width="7" style="550" customWidth="1"/>
    <col min="8" max="8" width="12.33203125" style="560" bestFit="1" customWidth="1"/>
    <col min="9" max="9" width="14.5546875" style="560" bestFit="1" customWidth="1"/>
    <col min="10" max="16384" width="7.109375" style="550"/>
  </cols>
  <sheetData>
    <row r="2" spans="2:9" ht="17.399999999999999">
      <c r="B2" s="728" t="s">
        <v>1319</v>
      </c>
      <c r="C2" s="728"/>
      <c r="D2" s="728"/>
      <c r="E2" s="728"/>
      <c r="F2" s="728"/>
      <c r="G2" s="728"/>
      <c r="H2" s="728"/>
      <c r="I2" s="728"/>
    </row>
    <row r="4" spans="2:9">
      <c r="B4" s="665"/>
      <c r="C4" s="729" t="s">
        <v>1318</v>
      </c>
      <c r="D4" s="729"/>
      <c r="E4" s="729"/>
      <c r="F4" s="729"/>
      <c r="G4" s="729"/>
      <c r="H4" s="729"/>
      <c r="I4" s="575" t="s">
        <v>1153</v>
      </c>
    </row>
    <row r="5" spans="2:9">
      <c r="B5" s="552" t="s">
        <v>1128</v>
      </c>
      <c r="C5" s="555" t="s">
        <v>1127</v>
      </c>
      <c r="D5" s="618"/>
      <c r="I5" s="582">
        <f>I71</f>
        <v>0</v>
      </c>
    </row>
    <row r="6" spans="2:9" s="555" customFormat="1">
      <c r="B6" s="552" t="s">
        <v>1126</v>
      </c>
      <c r="C6" s="555" t="s">
        <v>1125</v>
      </c>
      <c r="D6" s="618"/>
      <c r="E6" s="618"/>
      <c r="F6" s="583"/>
      <c r="H6" s="582"/>
      <c r="I6" s="582">
        <f>I114</f>
        <v>0</v>
      </c>
    </row>
    <row r="7" spans="2:9" s="555" customFormat="1">
      <c r="B7" s="552" t="s">
        <v>1124</v>
      </c>
      <c r="C7" s="555" t="s">
        <v>1123</v>
      </c>
      <c r="D7" s="618"/>
      <c r="E7" s="618"/>
      <c r="F7" s="583"/>
      <c r="H7" s="582"/>
      <c r="I7" s="582">
        <f>I146</f>
        <v>0</v>
      </c>
    </row>
    <row r="8" spans="2:9">
      <c r="B8" s="552" t="s">
        <v>1122</v>
      </c>
      <c r="C8" s="555" t="s">
        <v>1121</v>
      </c>
      <c r="D8" s="618"/>
      <c r="I8" s="582">
        <f>I172</f>
        <v>0</v>
      </c>
    </row>
    <row r="9" spans="2:9">
      <c r="B9" s="552" t="s">
        <v>1120</v>
      </c>
      <c r="C9" s="555" t="s">
        <v>1119</v>
      </c>
      <c r="D9" s="618"/>
      <c r="I9" s="582">
        <f>I208</f>
        <v>0</v>
      </c>
    </row>
    <row r="10" spans="2:9">
      <c r="B10" s="552" t="s">
        <v>1118</v>
      </c>
      <c r="C10" s="555" t="s">
        <v>1117</v>
      </c>
      <c r="D10" s="618"/>
      <c r="I10" s="582">
        <f>I240</f>
        <v>0</v>
      </c>
    </row>
    <row r="11" spans="2:9">
      <c r="B11" s="552" t="s">
        <v>1116</v>
      </c>
      <c r="C11" s="551" t="s">
        <v>1115</v>
      </c>
      <c r="D11" s="618"/>
      <c r="I11" s="582">
        <f>I262</f>
        <v>0</v>
      </c>
    </row>
    <row r="12" spans="2:9">
      <c r="B12" s="552"/>
      <c r="C12" s="551"/>
      <c r="D12" s="584"/>
      <c r="I12" s="582"/>
    </row>
    <row r="13" spans="2:9">
      <c r="B13" s="552"/>
      <c r="C13" s="555"/>
      <c r="D13" s="618"/>
      <c r="I13" s="582"/>
    </row>
    <row r="14" spans="2:9">
      <c r="C14" s="727"/>
      <c r="D14" s="727"/>
      <c r="E14" s="727"/>
      <c r="F14" s="727"/>
      <c r="G14" s="727"/>
      <c r="H14" s="727"/>
      <c r="I14" s="565">
        <f>SUM(I5:I13)</f>
        <v>0</v>
      </c>
    </row>
    <row r="15" spans="2:9">
      <c r="C15" s="617"/>
      <c r="D15" s="608"/>
      <c r="E15" s="616"/>
    </row>
    <row r="17" spans="2:12" s="555" customFormat="1">
      <c r="B17" s="552" t="s">
        <v>1128</v>
      </c>
      <c r="C17" s="555" t="s">
        <v>1127</v>
      </c>
      <c r="D17" s="618"/>
      <c r="E17" s="618"/>
      <c r="F17" s="583"/>
      <c r="H17" s="582"/>
      <c r="I17" s="582"/>
    </row>
    <row r="18" spans="2:12">
      <c r="C18" s="617"/>
      <c r="D18" s="608"/>
      <c r="E18" s="616"/>
    </row>
    <row r="19" spans="2:12">
      <c r="B19" s="581" t="s">
        <v>1156</v>
      </c>
      <c r="C19" s="580" t="s">
        <v>1155</v>
      </c>
      <c r="D19" s="579"/>
      <c r="E19" s="579"/>
      <c r="F19" s="664" t="s">
        <v>923</v>
      </c>
      <c r="G19" s="663" t="s">
        <v>924</v>
      </c>
      <c r="H19" s="576" t="s">
        <v>1154</v>
      </c>
      <c r="I19" s="575" t="s">
        <v>1153</v>
      </c>
    </row>
    <row r="20" spans="2:12" ht="67.5" customHeight="1">
      <c r="B20" s="564">
        <v>1.01</v>
      </c>
      <c r="C20" s="609" t="s">
        <v>1317</v>
      </c>
      <c r="D20" s="608"/>
      <c r="E20" s="616"/>
    </row>
    <row r="21" spans="2:12" ht="66">
      <c r="C21" s="613" t="s">
        <v>1316</v>
      </c>
      <c r="D21" s="660"/>
      <c r="E21" s="616"/>
    </row>
    <row r="22" spans="2:12" ht="26.4">
      <c r="C22" s="662" t="s">
        <v>1315</v>
      </c>
      <c r="D22" s="661"/>
      <c r="E22" s="616"/>
    </row>
    <row r="23" spans="2:12" ht="15">
      <c r="C23" s="609" t="s">
        <v>1334</v>
      </c>
      <c r="D23" s="608"/>
      <c r="E23" s="616"/>
      <c r="F23" s="606">
        <v>35</v>
      </c>
      <c r="G23" s="550" t="s">
        <v>7</v>
      </c>
      <c r="I23" s="560">
        <f t="shared" ref="I23:I34" si="0">F23*H23</f>
        <v>0</v>
      </c>
      <c r="L23" s="606"/>
    </row>
    <row r="24" spans="2:12" ht="15">
      <c r="C24" s="609" t="s">
        <v>1314</v>
      </c>
      <c r="D24" s="608"/>
      <c r="E24" s="616"/>
      <c r="F24" s="606">
        <v>10</v>
      </c>
      <c r="G24" s="550" t="s">
        <v>7</v>
      </c>
      <c r="I24" s="560">
        <f t="shared" si="0"/>
        <v>0</v>
      </c>
      <c r="L24" s="606"/>
    </row>
    <row r="25" spans="2:12" ht="15">
      <c r="C25" s="609" t="s">
        <v>1313</v>
      </c>
      <c r="D25" s="608"/>
      <c r="E25" s="616"/>
      <c r="F25" s="606">
        <v>35</v>
      </c>
      <c r="G25" s="550" t="s">
        <v>7</v>
      </c>
      <c r="I25" s="560">
        <f t="shared" si="0"/>
        <v>0</v>
      </c>
      <c r="L25" s="606"/>
    </row>
    <row r="26" spans="2:12" ht="15">
      <c r="C26" s="609" t="s">
        <v>1312</v>
      </c>
      <c r="D26" s="608"/>
      <c r="E26" s="616"/>
      <c r="F26" s="606">
        <v>800</v>
      </c>
      <c r="G26" s="550" t="s">
        <v>7</v>
      </c>
      <c r="I26" s="560">
        <f t="shared" si="0"/>
        <v>0</v>
      </c>
      <c r="L26" s="606"/>
    </row>
    <row r="27" spans="2:12" ht="15">
      <c r="C27" s="609" t="s">
        <v>1311</v>
      </c>
      <c r="D27" s="608"/>
      <c r="E27" s="616"/>
      <c r="F27" s="606">
        <v>900</v>
      </c>
      <c r="G27" s="550" t="s">
        <v>7</v>
      </c>
      <c r="I27" s="560">
        <f t="shared" si="0"/>
        <v>0</v>
      </c>
      <c r="L27" s="606"/>
    </row>
    <row r="28" spans="2:12">
      <c r="C28" s="609" t="s">
        <v>1310</v>
      </c>
      <c r="D28" s="608"/>
      <c r="E28" s="616"/>
      <c r="F28" s="606">
        <v>300</v>
      </c>
      <c r="G28" s="550" t="s">
        <v>7</v>
      </c>
      <c r="I28" s="560">
        <f t="shared" si="0"/>
        <v>0</v>
      </c>
      <c r="L28" s="606"/>
    </row>
    <row r="29" spans="2:12">
      <c r="C29" s="609" t="s">
        <v>1309</v>
      </c>
      <c r="D29" s="608"/>
      <c r="E29" s="616"/>
      <c r="F29" s="606">
        <v>30</v>
      </c>
      <c r="G29" s="550" t="s">
        <v>7</v>
      </c>
      <c r="I29" s="560">
        <f t="shared" si="0"/>
        <v>0</v>
      </c>
      <c r="L29" s="606"/>
    </row>
    <row r="30" spans="2:12" ht="15">
      <c r="C30" s="609" t="s">
        <v>1302</v>
      </c>
      <c r="D30" s="608"/>
      <c r="E30" s="608"/>
      <c r="F30" s="606">
        <v>1200</v>
      </c>
      <c r="G30" s="550" t="s">
        <v>7</v>
      </c>
      <c r="I30" s="560">
        <f t="shared" si="0"/>
        <v>0</v>
      </c>
    </row>
    <row r="31" spans="2:12" ht="15">
      <c r="C31" s="609" t="s">
        <v>1301</v>
      </c>
      <c r="D31" s="608"/>
      <c r="E31" s="608"/>
      <c r="F31" s="606">
        <v>70</v>
      </c>
      <c r="G31" s="550" t="s">
        <v>7</v>
      </c>
      <c r="I31" s="560">
        <f t="shared" si="0"/>
        <v>0</v>
      </c>
    </row>
    <row r="32" spans="2:12" ht="15">
      <c r="C32" s="609" t="s">
        <v>1308</v>
      </c>
      <c r="D32" s="608"/>
      <c r="E32" s="616"/>
      <c r="F32" s="606">
        <v>20</v>
      </c>
      <c r="G32" s="550" t="s">
        <v>7</v>
      </c>
      <c r="I32" s="560">
        <f t="shared" si="0"/>
        <v>0</v>
      </c>
    </row>
    <row r="33" spans="2:12" ht="15">
      <c r="C33" s="609" t="s">
        <v>1307</v>
      </c>
      <c r="D33" s="608"/>
      <c r="E33" s="616"/>
      <c r="F33" s="606">
        <v>40</v>
      </c>
      <c r="G33" s="550" t="s">
        <v>7</v>
      </c>
      <c r="I33" s="560">
        <f t="shared" si="0"/>
        <v>0</v>
      </c>
    </row>
    <row r="34" spans="2:12" ht="15">
      <c r="C34" s="609" t="s">
        <v>1306</v>
      </c>
      <c r="D34" s="608"/>
      <c r="E34" s="616"/>
      <c r="F34" s="606">
        <v>120</v>
      </c>
      <c r="G34" s="550" t="s">
        <v>7</v>
      </c>
      <c r="I34" s="560">
        <f t="shared" si="0"/>
        <v>0</v>
      </c>
    </row>
    <row r="35" spans="2:12">
      <c r="C35" s="613"/>
      <c r="D35" s="660"/>
      <c r="E35" s="616"/>
      <c r="F35" s="606"/>
    </row>
    <row r="36" spans="2:12" ht="26.4">
      <c r="B36" s="564">
        <v>1.02</v>
      </c>
      <c r="C36" s="609" t="s">
        <v>1305</v>
      </c>
      <c r="D36" s="608"/>
      <c r="E36" s="616"/>
      <c r="F36" s="606"/>
    </row>
    <row r="37" spans="2:12" ht="15">
      <c r="C37" s="609" t="s">
        <v>1304</v>
      </c>
      <c r="D37" s="608"/>
      <c r="E37" s="616"/>
      <c r="F37" s="606">
        <v>70</v>
      </c>
      <c r="G37" s="550" t="s">
        <v>7</v>
      </c>
      <c r="I37" s="560">
        <f t="shared" ref="I37:I44" si="1">F37*H37</f>
        <v>0</v>
      </c>
      <c r="L37" s="606"/>
    </row>
    <row r="38" spans="2:12" ht="15">
      <c r="C38" s="609" t="s">
        <v>1303</v>
      </c>
      <c r="D38" s="608"/>
      <c r="E38" s="608"/>
      <c r="F38" s="606">
        <v>250</v>
      </c>
      <c r="G38" s="550" t="s">
        <v>7</v>
      </c>
      <c r="I38" s="560">
        <f t="shared" si="1"/>
        <v>0</v>
      </c>
    </row>
    <row r="39" spans="2:12" ht="15">
      <c r="C39" s="609" t="s">
        <v>1302</v>
      </c>
      <c r="D39" s="608"/>
      <c r="E39" s="608"/>
      <c r="F39" s="606">
        <v>100</v>
      </c>
      <c r="G39" s="550" t="s">
        <v>7</v>
      </c>
      <c r="I39" s="560">
        <f t="shared" si="1"/>
        <v>0</v>
      </c>
    </row>
    <row r="40" spans="2:12" ht="15">
      <c r="C40" s="609" t="s">
        <v>1333</v>
      </c>
      <c r="D40" s="608"/>
      <c r="E40" s="608"/>
      <c r="F40" s="606">
        <v>60</v>
      </c>
      <c r="G40" s="550" t="s">
        <v>7</v>
      </c>
      <c r="I40" s="560">
        <f t="shared" si="1"/>
        <v>0</v>
      </c>
    </row>
    <row r="41" spans="2:12" ht="15">
      <c r="C41" s="609" t="s">
        <v>1332</v>
      </c>
      <c r="D41" s="608"/>
      <c r="E41" s="608"/>
      <c r="F41" s="606">
        <v>50</v>
      </c>
      <c r="G41" s="550" t="s">
        <v>7</v>
      </c>
      <c r="I41" s="560">
        <f t="shared" si="1"/>
        <v>0</v>
      </c>
    </row>
    <row r="42" spans="2:12" ht="15">
      <c r="C42" s="609" t="s">
        <v>1301</v>
      </c>
      <c r="D42" s="608"/>
      <c r="E42" s="608"/>
      <c r="F42" s="606">
        <v>50</v>
      </c>
      <c r="G42" s="550" t="s">
        <v>7</v>
      </c>
      <c r="I42" s="560">
        <f t="shared" si="1"/>
        <v>0</v>
      </c>
    </row>
    <row r="43" spans="2:12" ht="15">
      <c r="C43" s="609" t="s">
        <v>1300</v>
      </c>
      <c r="D43" s="608"/>
      <c r="E43" s="616"/>
      <c r="F43" s="606">
        <v>40</v>
      </c>
      <c r="G43" s="550" t="s">
        <v>7</v>
      </c>
      <c r="I43" s="560">
        <f t="shared" si="1"/>
        <v>0</v>
      </c>
    </row>
    <row r="44" spans="2:12">
      <c r="C44" s="609" t="s">
        <v>1299</v>
      </c>
      <c r="D44" s="608"/>
      <c r="E44" s="616"/>
      <c r="F44" s="606">
        <v>20</v>
      </c>
      <c r="G44" s="550" t="s">
        <v>7</v>
      </c>
      <c r="I44" s="560">
        <f t="shared" si="1"/>
        <v>0</v>
      </c>
    </row>
    <row r="45" spans="2:12">
      <c r="C45" s="609"/>
      <c r="D45" s="608"/>
      <c r="E45" s="616"/>
      <c r="F45" s="606"/>
    </row>
    <row r="46" spans="2:12" ht="26.4">
      <c r="B46" s="564">
        <v>1.06</v>
      </c>
      <c r="C46" s="609" t="s">
        <v>1298</v>
      </c>
      <c r="D46" s="608"/>
      <c r="E46" s="616"/>
      <c r="F46" s="606"/>
      <c r="H46" s="659"/>
      <c r="I46" s="659"/>
    </row>
    <row r="47" spans="2:12">
      <c r="C47" s="609" t="s">
        <v>1297</v>
      </c>
      <c r="D47" s="608"/>
      <c r="E47" s="616"/>
      <c r="F47" s="606">
        <v>2</v>
      </c>
      <c r="G47" s="550" t="s">
        <v>7</v>
      </c>
      <c r="H47" s="659"/>
      <c r="I47" s="659">
        <f>F47*H47</f>
        <v>0</v>
      </c>
    </row>
    <row r="48" spans="2:12">
      <c r="C48" s="609" t="s">
        <v>1296</v>
      </c>
      <c r="D48" s="608"/>
      <c r="E48" s="616"/>
      <c r="F48" s="606">
        <v>40</v>
      </c>
      <c r="G48" s="550" t="s">
        <v>7</v>
      </c>
      <c r="H48" s="659"/>
      <c r="I48" s="659">
        <f>F48*H48</f>
        <v>0</v>
      </c>
    </row>
    <row r="49" spans="2:9">
      <c r="C49" s="609" t="s">
        <v>1295</v>
      </c>
      <c r="D49" s="608"/>
      <c r="E49" s="616"/>
      <c r="F49" s="606">
        <v>30</v>
      </c>
      <c r="G49" s="550" t="s">
        <v>7</v>
      </c>
      <c r="H49" s="659"/>
      <c r="I49" s="659">
        <f>F49*H49</f>
        <v>0</v>
      </c>
    </row>
    <row r="50" spans="2:9" ht="48.75" customHeight="1">
      <c r="B50" s="564">
        <f>B46+0.01</f>
        <v>1.07</v>
      </c>
      <c r="C50" s="609" t="s">
        <v>1294</v>
      </c>
      <c r="D50" s="608"/>
      <c r="E50" s="616"/>
      <c r="F50" s="606"/>
      <c r="H50" s="659"/>
      <c r="I50" s="659"/>
    </row>
    <row r="51" spans="2:9" ht="17.25" customHeight="1">
      <c r="C51" s="609" t="s">
        <v>1293</v>
      </c>
      <c r="D51" s="608"/>
      <c r="E51" s="616"/>
      <c r="F51" s="606">
        <v>2</v>
      </c>
      <c r="G51" s="550" t="s">
        <v>32</v>
      </c>
      <c r="I51" s="560">
        <f t="shared" ref="I51:I69" si="2">F51*H51</f>
        <v>0</v>
      </c>
    </row>
    <row r="52" spans="2:9" ht="17.25" customHeight="1">
      <c r="C52" s="609" t="s">
        <v>1292</v>
      </c>
      <c r="D52" s="608"/>
      <c r="E52" s="616"/>
      <c r="F52" s="606">
        <v>7</v>
      </c>
      <c r="G52" s="550" t="s">
        <v>32</v>
      </c>
      <c r="I52" s="560">
        <f t="shared" si="2"/>
        <v>0</v>
      </c>
    </row>
    <row r="53" spans="2:9" ht="17.25" customHeight="1">
      <c r="C53" s="609" t="s">
        <v>1291</v>
      </c>
      <c r="D53" s="608"/>
      <c r="E53" s="616"/>
      <c r="F53" s="606">
        <v>15</v>
      </c>
      <c r="G53" s="550" t="s">
        <v>32</v>
      </c>
      <c r="I53" s="560">
        <f t="shared" si="2"/>
        <v>0</v>
      </c>
    </row>
    <row r="54" spans="2:9" ht="17.25" customHeight="1">
      <c r="C54" s="609" t="s">
        <v>1290</v>
      </c>
      <c r="D54" s="608"/>
      <c r="E54" s="616"/>
      <c r="F54" s="606">
        <v>5</v>
      </c>
      <c r="G54" s="550" t="s">
        <v>32</v>
      </c>
      <c r="I54" s="560">
        <f t="shared" si="2"/>
        <v>0</v>
      </c>
    </row>
    <row r="55" spans="2:9" ht="39.6">
      <c r="B55" s="564">
        <f>B50+0.01</f>
        <v>1.08</v>
      </c>
      <c r="C55" s="609" t="s">
        <v>1289</v>
      </c>
      <c r="D55" s="608"/>
      <c r="E55" s="616"/>
      <c r="F55" s="606">
        <v>2</v>
      </c>
      <c r="G55" s="550" t="s">
        <v>32</v>
      </c>
      <c r="I55" s="560">
        <f t="shared" si="2"/>
        <v>0</v>
      </c>
    </row>
    <row r="56" spans="2:9" ht="26.4">
      <c r="B56" s="564">
        <f t="shared" ref="B56:B69" si="3">B55+0.01</f>
        <v>1.0900000000000001</v>
      </c>
      <c r="C56" s="609" t="s">
        <v>1288</v>
      </c>
      <c r="D56" s="608"/>
      <c r="E56" s="616"/>
      <c r="F56" s="606">
        <v>2</v>
      </c>
      <c r="G56" s="550" t="s">
        <v>10</v>
      </c>
      <c r="I56" s="560">
        <f t="shared" si="2"/>
        <v>0</v>
      </c>
    </row>
    <row r="57" spans="2:9" ht="30" customHeight="1">
      <c r="B57" s="564">
        <f t="shared" si="3"/>
        <v>1.1000000000000001</v>
      </c>
      <c r="C57" s="609" t="s">
        <v>1287</v>
      </c>
      <c r="D57" s="608"/>
      <c r="E57" s="616"/>
      <c r="F57" s="606">
        <v>1</v>
      </c>
      <c r="G57" s="550" t="s">
        <v>10</v>
      </c>
      <c r="I57" s="560">
        <f t="shared" si="2"/>
        <v>0</v>
      </c>
    </row>
    <row r="58" spans="2:9">
      <c r="B58" s="564">
        <f t="shared" si="3"/>
        <v>1.1100000000000001</v>
      </c>
      <c r="C58" s="609" t="s">
        <v>1286</v>
      </c>
      <c r="D58" s="608"/>
      <c r="E58" s="616"/>
      <c r="F58" s="606">
        <v>25</v>
      </c>
      <c r="G58" s="550" t="s">
        <v>32</v>
      </c>
      <c r="I58" s="560">
        <f t="shared" si="2"/>
        <v>0</v>
      </c>
    </row>
    <row r="59" spans="2:9" ht="26.4">
      <c r="B59" s="564">
        <f t="shared" si="3"/>
        <v>1.1200000000000001</v>
      </c>
      <c r="C59" s="609" t="s">
        <v>1231</v>
      </c>
      <c r="D59" s="608"/>
      <c r="E59" s="616"/>
      <c r="F59" s="606">
        <v>700</v>
      </c>
      <c r="G59" s="550" t="s">
        <v>7</v>
      </c>
      <c r="I59" s="560">
        <f t="shared" si="2"/>
        <v>0</v>
      </c>
    </row>
    <row r="60" spans="2:9" ht="26.4">
      <c r="B60" s="564">
        <f t="shared" si="3"/>
        <v>1.1300000000000001</v>
      </c>
      <c r="C60" s="609" t="s">
        <v>1230</v>
      </c>
      <c r="D60" s="608"/>
      <c r="E60" s="616"/>
      <c r="F60" s="606">
        <v>800</v>
      </c>
      <c r="G60" s="550" t="s">
        <v>7</v>
      </c>
      <c r="I60" s="560">
        <f t="shared" si="2"/>
        <v>0</v>
      </c>
    </row>
    <row r="61" spans="2:9" ht="26.4">
      <c r="B61" s="564">
        <f t="shared" si="3"/>
        <v>1.1400000000000001</v>
      </c>
      <c r="C61" s="609" t="s">
        <v>1285</v>
      </c>
      <c r="D61" s="608"/>
      <c r="E61" s="608"/>
      <c r="F61" s="606">
        <v>200</v>
      </c>
      <c r="G61" s="550" t="s">
        <v>7</v>
      </c>
      <c r="I61" s="560">
        <f t="shared" si="2"/>
        <v>0</v>
      </c>
    </row>
    <row r="62" spans="2:9">
      <c r="B62" s="564">
        <f t="shared" si="3"/>
        <v>1.1500000000000001</v>
      </c>
      <c r="C62" s="609" t="s">
        <v>1284</v>
      </c>
      <c r="D62" s="608"/>
      <c r="E62" s="607"/>
      <c r="F62" s="606">
        <v>50</v>
      </c>
      <c r="G62" s="550" t="s">
        <v>7</v>
      </c>
      <c r="I62" s="560">
        <f t="shared" si="2"/>
        <v>0</v>
      </c>
    </row>
    <row r="63" spans="2:9">
      <c r="B63" s="564">
        <f t="shared" si="3"/>
        <v>1.1600000000000001</v>
      </c>
      <c r="C63" s="609" t="s">
        <v>1283</v>
      </c>
      <c r="D63" s="608"/>
      <c r="E63" s="607"/>
      <c r="F63" s="606">
        <v>100</v>
      </c>
      <c r="G63" s="550" t="s">
        <v>7</v>
      </c>
      <c r="I63" s="560">
        <f t="shared" si="2"/>
        <v>0</v>
      </c>
    </row>
    <row r="64" spans="2:9" ht="26.4">
      <c r="B64" s="564">
        <f t="shared" si="3"/>
        <v>1.1700000000000002</v>
      </c>
      <c r="C64" s="609" t="s">
        <v>1282</v>
      </c>
      <c r="D64" s="608"/>
      <c r="E64" s="607"/>
      <c r="F64" s="606">
        <v>16</v>
      </c>
      <c r="G64" s="550" t="s">
        <v>204</v>
      </c>
      <c r="I64" s="560">
        <f t="shared" si="2"/>
        <v>0</v>
      </c>
    </row>
    <row r="65" spans="2:9" ht="31.5" customHeight="1">
      <c r="B65" s="564">
        <f t="shared" si="3"/>
        <v>1.1800000000000002</v>
      </c>
      <c r="C65" s="609" t="s">
        <v>1281</v>
      </c>
      <c r="D65" s="608"/>
      <c r="E65" s="607"/>
      <c r="F65" s="606">
        <v>1</v>
      </c>
      <c r="G65" s="550" t="s">
        <v>10</v>
      </c>
      <c r="I65" s="560">
        <f t="shared" si="2"/>
        <v>0</v>
      </c>
    </row>
    <row r="66" spans="2:9" ht="14.85" customHeight="1">
      <c r="B66" s="564">
        <f t="shared" si="3"/>
        <v>1.1900000000000002</v>
      </c>
      <c r="C66" s="609" t="s">
        <v>1280</v>
      </c>
      <c r="D66" s="608"/>
      <c r="E66" s="607"/>
      <c r="F66" s="606">
        <v>1</v>
      </c>
      <c r="G66" s="550" t="s">
        <v>10</v>
      </c>
      <c r="I66" s="560">
        <f t="shared" si="2"/>
        <v>0</v>
      </c>
    </row>
    <row r="67" spans="2:9" ht="39.6">
      <c r="B67" s="564">
        <f t="shared" si="3"/>
        <v>1.2000000000000002</v>
      </c>
      <c r="C67" s="609" t="s">
        <v>1279</v>
      </c>
      <c r="D67" s="608"/>
      <c r="E67" s="607"/>
      <c r="F67" s="606">
        <v>1</v>
      </c>
      <c r="G67" s="550" t="s">
        <v>10</v>
      </c>
      <c r="I67" s="560">
        <f t="shared" si="2"/>
        <v>0</v>
      </c>
    </row>
    <row r="68" spans="2:9" ht="39.6">
      <c r="B68" s="564">
        <f t="shared" si="3"/>
        <v>1.2100000000000002</v>
      </c>
      <c r="C68" s="609" t="s">
        <v>1278</v>
      </c>
      <c r="D68" s="608"/>
      <c r="E68" s="607"/>
      <c r="F68" s="606">
        <v>1</v>
      </c>
      <c r="G68" s="550" t="s">
        <v>10</v>
      </c>
      <c r="I68" s="560">
        <f t="shared" si="2"/>
        <v>0</v>
      </c>
    </row>
    <row r="69" spans="2:9" ht="15" customHeight="1">
      <c r="B69" s="564">
        <f t="shared" si="3"/>
        <v>1.2200000000000002</v>
      </c>
      <c r="C69" s="609" t="s">
        <v>1277</v>
      </c>
      <c r="D69" s="608"/>
      <c r="E69" s="625"/>
      <c r="F69" s="606">
        <v>1</v>
      </c>
      <c r="G69" s="550" t="s">
        <v>10</v>
      </c>
      <c r="I69" s="560">
        <f t="shared" si="2"/>
        <v>0</v>
      </c>
    </row>
    <row r="70" spans="2:9">
      <c r="C70" s="617"/>
      <c r="D70" s="608"/>
      <c r="E70" s="616"/>
    </row>
    <row r="71" spans="2:9" ht="15" customHeight="1">
      <c r="C71" s="650" t="s">
        <v>1276</v>
      </c>
      <c r="D71" s="649"/>
      <c r="E71" s="658"/>
      <c r="F71" s="657"/>
      <c r="G71" s="656"/>
      <c r="H71" s="655"/>
      <c r="I71" s="565">
        <f>SUM(I20:I70)</f>
        <v>0</v>
      </c>
    </row>
    <row r="72" spans="2:9">
      <c r="C72" s="617"/>
      <c r="D72" s="608"/>
      <c r="E72" s="616"/>
    </row>
    <row r="73" spans="2:9">
      <c r="C73" s="617"/>
      <c r="D73" s="608"/>
      <c r="E73" s="616"/>
    </row>
    <row r="74" spans="2:9" s="555" customFormat="1">
      <c r="B74" s="552" t="s">
        <v>1126</v>
      </c>
      <c r="C74" s="555" t="s">
        <v>1125</v>
      </c>
      <c r="D74" s="618"/>
      <c r="E74" s="618"/>
      <c r="F74" s="583"/>
      <c r="H74" s="582"/>
      <c r="I74" s="582"/>
    </row>
    <row r="75" spans="2:9">
      <c r="C75" s="617"/>
      <c r="D75" s="608"/>
      <c r="E75" s="616"/>
    </row>
    <row r="76" spans="2:9">
      <c r="B76" s="581" t="s">
        <v>1156</v>
      </c>
      <c r="C76" s="580" t="s">
        <v>1155</v>
      </c>
      <c r="D76" s="579"/>
      <c r="E76" s="579"/>
      <c r="F76" s="578" t="s">
        <v>924</v>
      </c>
      <c r="G76" s="577" t="s">
        <v>923</v>
      </c>
      <c r="H76" s="576" t="s">
        <v>1154</v>
      </c>
      <c r="I76" s="575" t="s">
        <v>1153</v>
      </c>
    </row>
    <row r="77" spans="2:9">
      <c r="C77" s="550"/>
      <c r="D77" s="625"/>
      <c r="E77" s="607"/>
    </row>
    <row r="78" spans="2:9" ht="92.4">
      <c r="B78" s="564">
        <v>1.01</v>
      </c>
      <c r="C78" s="615" t="s">
        <v>1275</v>
      </c>
      <c r="D78" s="625"/>
      <c r="E78" s="607"/>
      <c r="F78" s="561">
        <v>1</v>
      </c>
      <c r="G78" s="550" t="s">
        <v>10</v>
      </c>
      <c r="I78" s="560">
        <f>F78*H78</f>
        <v>0</v>
      </c>
    </row>
    <row r="79" spans="2:9" ht="14.4" customHeight="1">
      <c r="C79" s="654" t="s">
        <v>1274</v>
      </c>
      <c r="D79" s="653">
        <v>1</v>
      </c>
      <c r="E79" s="653" t="s">
        <v>32</v>
      </c>
    </row>
    <row r="80" spans="2:9" ht="14.4" customHeight="1">
      <c r="C80" s="654" t="s">
        <v>1273</v>
      </c>
      <c r="D80" s="653">
        <v>14</v>
      </c>
      <c r="E80" s="653" t="s">
        <v>32</v>
      </c>
    </row>
    <row r="81" spans="3:5" ht="14.4" customHeight="1">
      <c r="C81" s="654" t="s">
        <v>1271</v>
      </c>
      <c r="D81" s="653">
        <v>8</v>
      </c>
      <c r="E81" s="653" t="s">
        <v>32</v>
      </c>
    </row>
    <row r="82" spans="3:5" ht="14.4" customHeight="1">
      <c r="C82" s="654" t="s">
        <v>1264</v>
      </c>
      <c r="D82" s="653">
        <v>23</v>
      </c>
      <c r="E82" s="653" t="s">
        <v>32</v>
      </c>
    </row>
    <row r="83" spans="3:5" ht="14.4" customHeight="1">
      <c r="C83" s="654" t="s">
        <v>1263</v>
      </c>
      <c r="D83" s="653">
        <v>1</v>
      </c>
      <c r="E83" s="653" t="s">
        <v>32</v>
      </c>
    </row>
    <row r="84" spans="3:5" ht="14.4" customHeight="1">
      <c r="C84" s="654" t="s">
        <v>1270</v>
      </c>
      <c r="D84" s="653">
        <v>4</v>
      </c>
      <c r="E84" s="653" t="s">
        <v>32</v>
      </c>
    </row>
    <row r="85" spans="3:5" ht="14.4" customHeight="1">
      <c r="C85" s="654" t="s">
        <v>1272</v>
      </c>
      <c r="D85" s="653">
        <v>1</v>
      </c>
      <c r="E85" s="653" t="s">
        <v>32</v>
      </c>
    </row>
    <row r="86" spans="3:5" ht="26.4">
      <c r="C86" s="654" t="s">
        <v>1269</v>
      </c>
      <c r="D86" s="653">
        <v>1</v>
      </c>
      <c r="E86" s="653" t="s">
        <v>32</v>
      </c>
    </row>
    <row r="87" spans="3:5" ht="14.4" customHeight="1">
      <c r="C87" s="654" t="s">
        <v>1268</v>
      </c>
      <c r="D87" s="653">
        <v>1</v>
      </c>
      <c r="E87" s="653" t="s">
        <v>32</v>
      </c>
    </row>
    <row r="88" spans="3:5" ht="14.4" customHeight="1">
      <c r="C88" s="654" t="s">
        <v>1262</v>
      </c>
      <c r="D88" s="653">
        <v>1</v>
      </c>
      <c r="E88" s="653" t="s">
        <v>32</v>
      </c>
    </row>
    <row r="89" spans="3:5" ht="14.4" customHeight="1">
      <c r="C89" s="654" t="s">
        <v>1267</v>
      </c>
      <c r="D89" s="653">
        <v>2</v>
      </c>
      <c r="E89" s="653" t="s">
        <v>32</v>
      </c>
    </row>
    <row r="90" spans="3:5" ht="14.4" customHeight="1">
      <c r="C90" s="654" t="s">
        <v>1260</v>
      </c>
      <c r="D90" s="653">
        <v>1</v>
      </c>
      <c r="E90" s="653" t="s">
        <v>10</v>
      </c>
    </row>
    <row r="91" spans="3:5" ht="14.4" customHeight="1">
      <c r="C91" s="654" t="s">
        <v>1259</v>
      </c>
      <c r="D91" s="653">
        <v>1</v>
      </c>
      <c r="E91" s="653" t="s">
        <v>10</v>
      </c>
    </row>
    <row r="92" spans="3:5" ht="14.4" customHeight="1">
      <c r="C92" s="654" t="s">
        <v>1258</v>
      </c>
      <c r="D92" s="653">
        <v>1</v>
      </c>
      <c r="E92" s="653" t="s">
        <v>10</v>
      </c>
    </row>
    <row r="93" spans="3:5" ht="14.4" customHeight="1">
      <c r="C93" s="654" t="s">
        <v>1257</v>
      </c>
      <c r="D93" s="653">
        <v>1</v>
      </c>
      <c r="E93" s="653" t="s">
        <v>10</v>
      </c>
    </row>
    <row r="94" spans="3:5" ht="14.4" customHeight="1">
      <c r="C94" s="654" t="s">
        <v>1256</v>
      </c>
      <c r="D94" s="653">
        <v>1</v>
      </c>
      <c r="E94" s="653" t="s">
        <v>10</v>
      </c>
    </row>
    <row r="95" spans="3:5" ht="14.4" customHeight="1">
      <c r="C95" s="654" t="s">
        <v>1255</v>
      </c>
      <c r="D95" s="653">
        <v>1</v>
      </c>
      <c r="E95" s="653" t="s">
        <v>10</v>
      </c>
    </row>
    <row r="96" spans="3:5" ht="14.4" customHeight="1">
      <c r="C96" s="654" t="s">
        <v>1254</v>
      </c>
      <c r="D96" s="653">
        <v>1</v>
      </c>
      <c r="E96" s="653" t="s">
        <v>10</v>
      </c>
    </row>
    <row r="97" spans="2:9" ht="18" customHeight="1">
      <c r="C97" s="652" t="s">
        <v>1253</v>
      </c>
      <c r="D97" s="607">
        <v>1</v>
      </c>
      <c r="E97" s="616" t="s">
        <v>1252</v>
      </c>
    </row>
    <row r="98" spans="2:9" ht="18" customHeight="1">
      <c r="C98" s="651"/>
      <c r="D98" s="625"/>
      <c r="E98" s="607"/>
    </row>
    <row r="99" spans="2:9" ht="93" customHeight="1">
      <c r="B99" s="564">
        <v>1.02</v>
      </c>
      <c r="C99" s="615" t="s">
        <v>1266</v>
      </c>
      <c r="D99" s="625"/>
      <c r="E99" s="607"/>
      <c r="F99" s="561">
        <v>2</v>
      </c>
      <c r="G99" s="550" t="s">
        <v>10</v>
      </c>
      <c r="I99" s="560">
        <f>F99*H99</f>
        <v>0</v>
      </c>
    </row>
    <row r="100" spans="2:9" ht="14.4" customHeight="1">
      <c r="C100" s="654" t="s">
        <v>1265</v>
      </c>
      <c r="D100" s="653">
        <v>1</v>
      </c>
      <c r="E100" s="653" t="s">
        <v>32</v>
      </c>
    </row>
    <row r="101" spans="2:9" ht="14.4" customHeight="1">
      <c r="C101" s="654" t="s">
        <v>1264</v>
      </c>
      <c r="D101" s="653">
        <v>3</v>
      </c>
      <c r="E101" s="653" t="s">
        <v>32</v>
      </c>
    </row>
    <row r="102" spans="2:9" ht="14.4" customHeight="1">
      <c r="C102" s="654" t="s">
        <v>1263</v>
      </c>
      <c r="D102" s="653">
        <v>1</v>
      </c>
      <c r="E102" s="653" t="s">
        <v>32</v>
      </c>
    </row>
    <row r="103" spans="2:9" ht="14.4" customHeight="1">
      <c r="C103" s="654" t="s">
        <v>1262</v>
      </c>
      <c r="D103" s="653">
        <v>1</v>
      </c>
      <c r="E103" s="653" t="s">
        <v>32</v>
      </c>
    </row>
    <row r="104" spans="2:9" ht="14.4" customHeight="1">
      <c r="C104" s="654" t="s">
        <v>1261</v>
      </c>
      <c r="D104" s="653">
        <v>4</v>
      </c>
      <c r="E104" s="653" t="s">
        <v>32</v>
      </c>
    </row>
    <row r="105" spans="2:9" ht="14.4" customHeight="1">
      <c r="C105" s="654" t="s">
        <v>1260</v>
      </c>
      <c r="D105" s="653">
        <v>1</v>
      </c>
      <c r="E105" s="653" t="s">
        <v>10</v>
      </c>
    </row>
    <row r="106" spans="2:9" ht="14.4" customHeight="1">
      <c r="C106" s="654" t="s">
        <v>1259</v>
      </c>
      <c r="D106" s="653">
        <v>1</v>
      </c>
      <c r="E106" s="653" t="s">
        <v>10</v>
      </c>
    </row>
    <row r="107" spans="2:9" ht="14.4" customHeight="1">
      <c r="C107" s="654" t="s">
        <v>1258</v>
      </c>
      <c r="D107" s="653">
        <v>1</v>
      </c>
      <c r="E107" s="653" t="s">
        <v>10</v>
      </c>
    </row>
    <row r="108" spans="2:9" ht="14.4" customHeight="1">
      <c r="C108" s="654" t="s">
        <v>1257</v>
      </c>
      <c r="D108" s="653">
        <v>1</v>
      </c>
      <c r="E108" s="653" t="s">
        <v>10</v>
      </c>
    </row>
    <row r="109" spans="2:9" ht="14.4" customHeight="1">
      <c r="C109" s="654" t="s">
        <v>1256</v>
      </c>
      <c r="D109" s="653">
        <v>1</v>
      </c>
      <c r="E109" s="653" t="s">
        <v>10</v>
      </c>
    </row>
    <row r="110" spans="2:9" ht="14.4" customHeight="1">
      <c r="C110" s="654" t="s">
        <v>1255</v>
      </c>
      <c r="D110" s="653">
        <v>1</v>
      </c>
      <c r="E110" s="653" t="s">
        <v>10</v>
      </c>
    </row>
    <row r="111" spans="2:9" ht="14.4" customHeight="1">
      <c r="C111" s="654" t="s">
        <v>1254</v>
      </c>
      <c r="D111" s="653">
        <v>1</v>
      </c>
      <c r="E111" s="653" t="s">
        <v>10</v>
      </c>
    </row>
    <row r="112" spans="2:9" ht="18" customHeight="1">
      <c r="C112" s="652" t="s">
        <v>1253</v>
      </c>
      <c r="D112" s="607">
        <v>1</v>
      </c>
      <c r="E112" s="616" t="s">
        <v>1252</v>
      </c>
    </row>
    <row r="113" spans="2:9" ht="18" customHeight="1">
      <c r="C113" s="651"/>
      <c r="D113" s="625"/>
      <c r="E113" s="607"/>
    </row>
    <row r="114" spans="2:9">
      <c r="C114" s="650" t="s">
        <v>1251</v>
      </c>
      <c r="D114" s="649"/>
      <c r="E114" s="648"/>
      <c r="F114" s="647"/>
      <c r="G114" s="646"/>
      <c r="H114" s="565"/>
      <c r="I114" s="565">
        <f>SUM(I77:I113)</f>
        <v>0</v>
      </c>
    </row>
    <row r="115" spans="2:9">
      <c r="C115" s="617"/>
      <c r="D115" s="608"/>
      <c r="E115" s="616"/>
    </row>
    <row r="116" spans="2:9" ht="26.4">
      <c r="C116" s="645" t="s">
        <v>1250</v>
      </c>
      <c r="D116" s="608"/>
      <c r="E116" s="616"/>
    </row>
    <row r="117" spans="2:9">
      <c r="C117" s="632"/>
      <c r="D117" s="608"/>
      <c r="E117" s="616"/>
    </row>
    <row r="118" spans="2:9" s="555" customFormat="1">
      <c r="B118" s="552" t="s">
        <v>1124</v>
      </c>
      <c r="C118" s="644" t="s">
        <v>1123</v>
      </c>
      <c r="D118" s="618"/>
      <c r="E118" s="618"/>
      <c r="F118" s="583"/>
      <c r="H118" s="582"/>
      <c r="I118" s="582"/>
    </row>
    <row r="119" spans="2:9">
      <c r="B119" s="642"/>
      <c r="C119" s="641"/>
      <c r="D119" s="627"/>
      <c r="E119" s="627"/>
      <c r="F119" s="640"/>
      <c r="G119" s="639"/>
      <c r="H119" s="638"/>
      <c r="I119" s="637"/>
    </row>
    <row r="120" spans="2:9">
      <c r="B120" s="581" t="s">
        <v>1156</v>
      </c>
      <c r="C120" s="643" t="s">
        <v>1155</v>
      </c>
      <c r="D120" s="579"/>
      <c r="E120" s="579"/>
      <c r="F120" s="578" t="s">
        <v>924</v>
      </c>
      <c r="G120" s="577" t="s">
        <v>923</v>
      </c>
      <c r="H120" s="576" t="s">
        <v>1154</v>
      </c>
      <c r="I120" s="575" t="s">
        <v>1153</v>
      </c>
    </row>
    <row r="121" spans="2:9">
      <c r="B121" s="642"/>
      <c r="C121" s="641"/>
      <c r="D121" s="627"/>
      <c r="E121" s="627"/>
      <c r="F121" s="640"/>
      <c r="G121" s="639"/>
      <c r="H121" s="638"/>
      <c r="I121" s="637"/>
    </row>
    <row r="122" spans="2:9" ht="39.6">
      <c r="B122" s="564">
        <v>1.01</v>
      </c>
      <c r="C122" s="634" t="s">
        <v>1249</v>
      </c>
      <c r="D122" s="636"/>
      <c r="E122" s="616"/>
      <c r="F122" s="561">
        <v>1</v>
      </c>
      <c r="G122" s="550" t="s">
        <v>10</v>
      </c>
      <c r="I122" s="560">
        <f>F122*H122</f>
        <v>0</v>
      </c>
    </row>
    <row r="123" spans="2:9" ht="26.4">
      <c r="C123" s="634" t="s">
        <v>1248</v>
      </c>
      <c r="D123" s="607">
        <v>1</v>
      </c>
      <c r="E123" s="607" t="s">
        <v>10</v>
      </c>
    </row>
    <row r="124" spans="2:9">
      <c r="C124" s="635" t="s">
        <v>1247</v>
      </c>
      <c r="D124" s="616">
        <v>2</v>
      </c>
      <c r="E124" s="616" t="s">
        <v>10</v>
      </c>
    </row>
    <row r="125" spans="2:9" ht="26.4">
      <c r="C125" s="635" t="s">
        <v>1246</v>
      </c>
      <c r="D125" s="616">
        <v>1</v>
      </c>
      <c r="E125" s="607" t="s">
        <v>10</v>
      </c>
    </row>
    <row r="126" spans="2:9" ht="26.4">
      <c r="C126" s="634" t="s">
        <v>1245</v>
      </c>
      <c r="D126" s="616">
        <v>2</v>
      </c>
      <c r="E126" s="616" t="s">
        <v>10</v>
      </c>
    </row>
    <row r="127" spans="2:9">
      <c r="C127" s="635" t="s">
        <v>1244</v>
      </c>
      <c r="D127" s="616">
        <v>1</v>
      </c>
      <c r="E127" s="607" t="s">
        <v>10</v>
      </c>
    </row>
    <row r="128" spans="2:9" ht="26.4">
      <c r="C128" s="635" t="s">
        <v>1243</v>
      </c>
      <c r="D128" s="616">
        <v>1</v>
      </c>
      <c r="E128" s="616" t="s">
        <v>10</v>
      </c>
    </row>
    <row r="129" spans="2:9">
      <c r="C129" s="635" t="s">
        <v>1242</v>
      </c>
      <c r="D129" s="616">
        <v>2</v>
      </c>
      <c r="E129" s="607" t="s">
        <v>10</v>
      </c>
    </row>
    <row r="130" spans="2:9" ht="39.6">
      <c r="C130" s="635" t="s">
        <v>1241</v>
      </c>
      <c r="D130" s="616">
        <v>2</v>
      </c>
      <c r="E130" s="616" t="s">
        <v>10</v>
      </c>
    </row>
    <row r="131" spans="2:9" ht="15.6" customHeight="1">
      <c r="C131" s="634" t="s">
        <v>1240</v>
      </c>
      <c r="D131" s="616">
        <v>1</v>
      </c>
      <c r="E131" s="607" t="s">
        <v>10</v>
      </c>
    </row>
    <row r="132" spans="2:9">
      <c r="C132" s="634" t="s">
        <v>1239</v>
      </c>
      <c r="D132" s="616">
        <v>1</v>
      </c>
      <c r="E132" s="607" t="s">
        <v>10</v>
      </c>
    </row>
    <row r="133" spans="2:9">
      <c r="B133" s="564">
        <v>1.02</v>
      </c>
      <c r="C133" s="632" t="s">
        <v>1238</v>
      </c>
      <c r="D133" s="608"/>
      <c r="E133" s="616"/>
      <c r="F133" s="561">
        <v>500</v>
      </c>
      <c r="G133" s="550" t="s">
        <v>7</v>
      </c>
      <c r="I133" s="560">
        <f>F133*H133</f>
        <v>0</v>
      </c>
    </row>
    <row r="134" spans="2:9" ht="13.5" customHeight="1">
      <c r="B134" s="564">
        <v>1.03</v>
      </c>
      <c r="C134" s="632" t="s">
        <v>1237</v>
      </c>
      <c r="D134" s="608"/>
      <c r="E134" s="616"/>
      <c r="F134" s="561">
        <v>40</v>
      </c>
      <c r="G134" s="550" t="s">
        <v>7</v>
      </c>
      <c r="I134" s="560">
        <f>F134*H134</f>
        <v>0</v>
      </c>
    </row>
    <row r="135" spans="2:9" ht="52.8">
      <c r="B135" s="564">
        <v>1.05</v>
      </c>
      <c r="C135" s="632" t="s">
        <v>1236</v>
      </c>
      <c r="D135" s="608"/>
      <c r="E135" s="616"/>
    </row>
    <row r="136" spans="2:9" ht="26.4">
      <c r="B136" s="550"/>
      <c r="C136" s="632" t="s">
        <v>1235</v>
      </c>
      <c r="D136" s="608"/>
      <c r="E136" s="616"/>
      <c r="F136" s="561">
        <v>12</v>
      </c>
      <c r="G136" s="550" t="s">
        <v>32</v>
      </c>
      <c r="I136" s="560">
        <f t="shared" ref="I136:I145" si="4">F136*H136</f>
        <v>0</v>
      </c>
    </row>
    <row r="137" spans="2:9" ht="17.25" customHeight="1">
      <c r="B137" s="550"/>
      <c r="C137" s="632" t="s">
        <v>1234</v>
      </c>
      <c r="D137" s="608"/>
      <c r="E137" s="616"/>
      <c r="F137" s="561">
        <v>1</v>
      </c>
      <c r="G137" s="550" t="s">
        <v>32</v>
      </c>
      <c r="I137" s="560">
        <f t="shared" si="4"/>
        <v>0</v>
      </c>
    </row>
    <row r="138" spans="2:9">
      <c r="B138" s="550"/>
      <c r="C138" s="632" t="s">
        <v>1233</v>
      </c>
      <c r="D138" s="608"/>
      <c r="E138" s="616"/>
      <c r="F138" s="561">
        <v>3</v>
      </c>
      <c r="G138" s="550" t="s">
        <v>32</v>
      </c>
      <c r="I138" s="560">
        <f t="shared" si="4"/>
        <v>0</v>
      </c>
    </row>
    <row r="139" spans="2:9" ht="26.4">
      <c r="B139" s="564">
        <v>1.06</v>
      </c>
      <c r="C139" s="632" t="s">
        <v>1232</v>
      </c>
      <c r="D139" s="608"/>
      <c r="E139" s="616"/>
      <c r="F139" s="561">
        <v>3</v>
      </c>
      <c r="G139" s="550" t="s">
        <v>32</v>
      </c>
      <c r="I139" s="560">
        <f t="shared" si="4"/>
        <v>0</v>
      </c>
    </row>
    <row r="140" spans="2:9" ht="26.4">
      <c r="B140" s="564">
        <v>1.07</v>
      </c>
      <c r="C140" s="632" t="s">
        <v>1231</v>
      </c>
      <c r="D140" s="608"/>
      <c r="E140" s="616"/>
      <c r="F140" s="561">
        <v>300</v>
      </c>
      <c r="G140" s="550" t="s">
        <v>7</v>
      </c>
      <c r="I140" s="560">
        <f t="shared" si="4"/>
        <v>0</v>
      </c>
    </row>
    <row r="141" spans="2:9" ht="26.4">
      <c r="B141" s="564">
        <v>1.08</v>
      </c>
      <c r="C141" s="632" t="s">
        <v>1230</v>
      </c>
      <c r="D141" s="608"/>
      <c r="E141" s="616"/>
      <c r="F141" s="561">
        <v>200</v>
      </c>
      <c r="G141" s="550" t="s">
        <v>7</v>
      </c>
      <c r="I141" s="560">
        <f t="shared" si="4"/>
        <v>0</v>
      </c>
    </row>
    <row r="142" spans="2:9">
      <c r="B142" s="564">
        <v>1.0900000000000001</v>
      </c>
      <c r="C142" s="632" t="s">
        <v>1229</v>
      </c>
      <c r="D142" s="608"/>
      <c r="E142" s="616"/>
      <c r="F142" s="561">
        <v>1</v>
      </c>
      <c r="G142" s="550" t="s">
        <v>10</v>
      </c>
      <c r="I142" s="560">
        <f t="shared" si="4"/>
        <v>0</v>
      </c>
    </row>
    <row r="143" spans="2:9" ht="17.25" customHeight="1">
      <c r="B143" s="564">
        <v>1.1000000000000001</v>
      </c>
      <c r="C143" s="632" t="s">
        <v>1228</v>
      </c>
      <c r="D143" s="608"/>
      <c r="E143" s="616"/>
      <c r="F143" s="561">
        <v>1</v>
      </c>
      <c r="G143" s="550" t="s">
        <v>10</v>
      </c>
      <c r="I143" s="560">
        <f t="shared" si="4"/>
        <v>0</v>
      </c>
    </row>
    <row r="144" spans="2:9">
      <c r="B144" s="564">
        <v>1.1100000000000001</v>
      </c>
      <c r="C144" s="633" t="s">
        <v>1227</v>
      </c>
      <c r="F144" s="561">
        <v>1</v>
      </c>
      <c r="G144" s="550" t="s">
        <v>32</v>
      </c>
      <c r="I144" s="560">
        <f t="shared" si="4"/>
        <v>0</v>
      </c>
    </row>
    <row r="145" spans="2:9" ht="21" customHeight="1">
      <c r="B145" s="564">
        <v>1.1200000000000001</v>
      </c>
      <c r="C145" s="632" t="s">
        <v>1226</v>
      </c>
      <c r="D145" s="608"/>
      <c r="E145" s="616"/>
      <c r="F145" s="561">
        <v>1</v>
      </c>
      <c r="G145" s="550" t="s">
        <v>10</v>
      </c>
      <c r="I145" s="560">
        <f t="shared" si="4"/>
        <v>0</v>
      </c>
    </row>
    <row r="146" spans="2:9" s="555" customFormat="1">
      <c r="B146" s="564"/>
      <c r="C146" s="727" t="s">
        <v>1225</v>
      </c>
      <c r="D146" s="727"/>
      <c r="E146" s="727"/>
      <c r="F146" s="727"/>
      <c r="G146" s="727"/>
      <c r="H146" s="727"/>
      <c r="I146" s="565">
        <f>SUM(I121:I145)</f>
        <v>0</v>
      </c>
    </row>
    <row r="148" spans="2:9">
      <c r="C148" s="631"/>
    </row>
    <row r="149" spans="2:9">
      <c r="B149" s="552" t="s">
        <v>1122</v>
      </c>
      <c r="C149" s="555" t="s">
        <v>1224</v>
      </c>
      <c r="D149" s="618"/>
      <c r="E149" s="618"/>
      <c r="F149" s="583"/>
      <c r="G149" s="555"/>
      <c r="H149" s="582"/>
      <c r="I149" s="582"/>
    </row>
    <row r="150" spans="2:9" s="555" customFormat="1">
      <c r="B150" s="564"/>
      <c r="C150" s="617"/>
      <c r="D150" s="608"/>
      <c r="E150" s="616"/>
      <c r="F150" s="561"/>
      <c r="G150" s="550"/>
      <c r="H150" s="560"/>
      <c r="I150" s="560"/>
    </row>
    <row r="151" spans="2:9">
      <c r="B151" s="581" t="s">
        <v>1156</v>
      </c>
      <c r="C151" s="580" t="s">
        <v>1155</v>
      </c>
      <c r="D151" s="579"/>
      <c r="E151" s="579"/>
      <c r="F151" s="578" t="s">
        <v>924</v>
      </c>
      <c r="G151" s="577" t="s">
        <v>923</v>
      </c>
      <c r="H151" s="576" t="s">
        <v>1154</v>
      </c>
      <c r="I151" s="575" t="s">
        <v>1153</v>
      </c>
    </row>
    <row r="152" spans="2:9">
      <c r="B152" s="564">
        <v>1.01</v>
      </c>
      <c r="C152" s="630" t="s">
        <v>1223</v>
      </c>
      <c r="D152" s="629"/>
      <c r="E152" s="620"/>
    </row>
    <row r="153" spans="2:9">
      <c r="C153" s="628" t="s">
        <v>1222</v>
      </c>
      <c r="D153" s="579"/>
      <c r="E153" s="620"/>
    </row>
    <row r="154" spans="2:9">
      <c r="C154" s="626" t="s">
        <v>1221</v>
      </c>
      <c r="D154" s="627"/>
      <c r="E154" s="620"/>
    </row>
    <row r="155" spans="2:9">
      <c r="C155" s="626" t="s">
        <v>1220</v>
      </c>
      <c r="D155" s="608"/>
      <c r="E155" s="620"/>
    </row>
    <row r="156" spans="2:9" ht="145.19999999999999">
      <c r="C156" s="623" t="s">
        <v>1219</v>
      </c>
      <c r="D156" s="669" t="s">
        <v>1218</v>
      </c>
      <c r="E156" s="620" t="s">
        <v>1217</v>
      </c>
      <c r="F156" s="561">
        <v>6</v>
      </c>
      <c r="G156" s="550" t="s">
        <v>32</v>
      </c>
      <c r="I156" s="560">
        <f>F156*H156</f>
        <v>0</v>
      </c>
    </row>
    <row r="157" spans="2:9">
      <c r="C157" s="624"/>
      <c r="D157" s="625"/>
      <c r="E157" s="620"/>
      <c r="F157" s="550"/>
    </row>
    <row r="158" spans="2:9" ht="120">
      <c r="C158" s="623" t="s">
        <v>1216</v>
      </c>
      <c r="D158" s="669" t="s">
        <v>1215</v>
      </c>
      <c r="E158" s="620" t="s">
        <v>1214</v>
      </c>
      <c r="F158" s="561">
        <v>4</v>
      </c>
      <c r="G158" s="550" t="s">
        <v>32</v>
      </c>
      <c r="I158" s="560">
        <f>F158*H158</f>
        <v>0</v>
      </c>
    </row>
    <row r="159" spans="2:9">
      <c r="C159" s="624"/>
      <c r="D159" s="608"/>
      <c r="E159" s="620"/>
      <c r="F159" s="550"/>
    </row>
    <row r="160" spans="2:9" ht="237.6">
      <c r="C160" s="623" t="s">
        <v>1211</v>
      </c>
      <c r="D160" s="670" t="s">
        <v>1209</v>
      </c>
      <c r="E160" s="620" t="s">
        <v>1213</v>
      </c>
      <c r="F160" s="622">
        <v>2</v>
      </c>
      <c r="G160" s="550" t="s">
        <v>32</v>
      </c>
      <c r="I160" s="560">
        <f>F160*H160</f>
        <v>0</v>
      </c>
    </row>
    <row r="161" spans="2:9">
      <c r="C161" s="624"/>
      <c r="D161" s="608"/>
      <c r="E161" s="620"/>
      <c r="F161" s="550"/>
    </row>
    <row r="162" spans="2:9" ht="211.2">
      <c r="C162" s="623" t="s">
        <v>1331</v>
      </c>
      <c r="D162" s="670" t="s">
        <v>1209</v>
      </c>
      <c r="E162" s="620" t="s">
        <v>1212</v>
      </c>
      <c r="F162" s="622">
        <v>2</v>
      </c>
      <c r="G162" s="550" t="s">
        <v>32</v>
      </c>
      <c r="I162" s="560">
        <f>F162*H162</f>
        <v>0</v>
      </c>
    </row>
    <row r="163" spans="2:9">
      <c r="C163" s="624"/>
      <c r="D163" s="608"/>
      <c r="E163" s="620"/>
      <c r="F163" s="550"/>
    </row>
    <row r="164" spans="2:9" ht="239.25" customHeight="1">
      <c r="C164" s="623" t="s">
        <v>1210</v>
      </c>
      <c r="D164" s="669" t="s">
        <v>1209</v>
      </c>
      <c r="E164" s="620" t="s">
        <v>1330</v>
      </c>
      <c r="F164" s="622">
        <v>1</v>
      </c>
      <c r="G164" s="550" t="s">
        <v>32</v>
      </c>
      <c r="I164" s="560">
        <f>F164*H164</f>
        <v>0</v>
      </c>
    </row>
    <row r="165" spans="2:9">
      <c r="C165" s="624"/>
      <c r="D165" s="608"/>
      <c r="E165" s="620"/>
      <c r="F165" s="550"/>
    </row>
    <row r="166" spans="2:9" ht="72">
      <c r="C166" s="623" t="s">
        <v>1329</v>
      </c>
      <c r="D166" s="669" t="s">
        <v>1208</v>
      </c>
      <c r="E166" s="620"/>
      <c r="F166" s="622">
        <v>3</v>
      </c>
      <c r="G166" s="550" t="s">
        <v>32</v>
      </c>
      <c r="I166" s="560">
        <f>F166*H166</f>
        <v>0</v>
      </c>
    </row>
    <row r="167" spans="2:9" ht="15" customHeight="1">
      <c r="C167" s="624"/>
      <c r="D167" s="608"/>
      <c r="E167" s="620"/>
    </row>
    <row r="168" spans="2:9" ht="335.25" customHeight="1">
      <c r="C168" s="623" t="s">
        <v>1207</v>
      </c>
      <c r="D168" s="669" t="s">
        <v>1206</v>
      </c>
      <c r="E168" s="620"/>
      <c r="F168" s="622">
        <v>1</v>
      </c>
      <c r="G168" s="550" t="s">
        <v>32</v>
      </c>
      <c r="I168" s="560">
        <f>F168*H168</f>
        <v>0</v>
      </c>
    </row>
    <row r="169" spans="2:9">
      <c r="C169" s="621"/>
      <c r="D169" s="608"/>
      <c r="E169" s="620"/>
    </row>
    <row r="170" spans="2:9" ht="26.4">
      <c r="C170" s="609" t="s">
        <v>1328</v>
      </c>
      <c r="D170" s="608"/>
      <c r="E170" s="620"/>
      <c r="F170" s="619">
        <v>1</v>
      </c>
      <c r="G170" s="550" t="s">
        <v>32</v>
      </c>
      <c r="I170" s="560">
        <f>F170*H170</f>
        <v>0</v>
      </c>
    </row>
    <row r="171" spans="2:9">
      <c r="C171" s="617"/>
      <c r="D171" s="608"/>
      <c r="E171" s="620"/>
      <c r="F171" s="619"/>
    </row>
    <row r="172" spans="2:9">
      <c r="C172" s="727" t="s">
        <v>1205</v>
      </c>
      <c r="D172" s="727"/>
      <c r="E172" s="727"/>
      <c r="F172" s="727"/>
      <c r="G172" s="727"/>
      <c r="H172" s="565"/>
      <c r="I172" s="565">
        <f>SUM(I152:I171)*0.85</f>
        <v>0</v>
      </c>
    </row>
    <row r="173" spans="2:9" ht="7.5" customHeight="1"/>
    <row r="174" spans="2:9" hidden="1"/>
    <row r="175" spans="2:9">
      <c r="B175" s="552" t="s">
        <v>1120</v>
      </c>
      <c r="C175" s="555" t="s">
        <v>1119</v>
      </c>
      <c r="D175" s="618"/>
      <c r="E175" s="618"/>
      <c r="F175" s="583"/>
      <c r="G175" s="555"/>
      <c r="H175" s="582"/>
      <c r="I175" s="582"/>
    </row>
    <row r="176" spans="2:9" s="555" customFormat="1">
      <c r="B176" s="564"/>
      <c r="C176" s="617"/>
      <c r="D176" s="608"/>
      <c r="E176" s="616"/>
      <c r="F176" s="561"/>
      <c r="G176" s="550"/>
      <c r="H176" s="560"/>
      <c r="I176" s="560"/>
    </row>
    <row r="177" spans="2:9">
      <c r="B177" s="581" t="s">
        <v>1156</v>
      </c>
      <c r="C177" s="580" t="s">
        <v>1155</v>
      </c>
      <c r="D177" s="579"/>
      <c r="E177" s="579"/>
      <c r="F177" s="578" t="s">
        <v>924</v>
      </c>
      <c r="G177" s="577" t="s">
        <v>923</v>
      </c>
      <c r="H177" s="576" t="s">
        <v>1154</v>
      </c>
      <c r="I177" s="575" t="s">
        <v>1153</v>
      </c>
    </row>
    <row r="179" spans="2:9" ht="52.8">
      <c r="B179" s="564">
        <v>1.01</v>
      </c>
      <c r="C179" s="615" t="s">
        <v>1204</v>
      </c>
      <c r="D179" s="614"/>
      <c r="E179" s="550"/>
      <c r="F179" s="561">
        <v>1</v>
      </c>
      <c r="G179" s="550" t="s">
        <v>10</v>
      </c>
      <c r="I179" s="560">
        <f>F179*H179</f>
        <v>0</v>
      </c>
    </row>
    <row r="180" spans="2:9">
      <c r="C180" s="615" t="s">
        <v>1203</v>
      </c>
      <c r="D180" s="550">
        <v>1</v>
      </c>
      <c r="E180" s="614" t="s">
        <v>10</v>
      </c>
      <c r="F180" s="550"/>
      <c r="G180" s="560"/>
      <c r="I180" s="550"/>
    </row>
    <row r="181" spans="2:9" ht="26.4">
      <c r="C181" s="615" t="s">
        <v>1202</v>
      </c>
      <c r="D181" s="550">
        <v>1</v>
      </c>
      <c r="E181" s="614" t="s">
        <v>10</v>
      </c>
      <c r="F181" s="550"/>
      <c r="G181" s="560"/>
      <c r="I181" s="550"/>
    </row>
    <row r="182" spans="2:9" ht="26.4">
      <c r="C182" s="615" t="s">
        <v>1201</v>
      </c>
      <c r="D182" s="550">
        <v>1</v>
      </c>
      <c r="E182" s="614" t="s">
        <v>10</v>
      </c>
      <c r="F182" s="550"/>
      <c r="G182" s="560"/>
      <c r="I182" s="550"/>
    </row>
    <row r="183" spans="2:9">
      <c r="C183" s="615" t="s">
        <v>1200</v>
      </c>
      <c r="D183" s="550">
        <v>1</v>
      </c>
      <c r="E183" s="614" t="s">
        <v>10</v>
      </c>
      <c r="F183" s="550"/>
      <c r="G183" s="560"/>
      <c r="I183" s="550"/>
    </row>
    <row r="184" spans="2:9" ht="32.25" customHeight="1">
      <c r="C184" s="615" t="s">
        <v>1199</v>
      </c>
      <c r="D184" s="550">
        <v>1</v>
      </c>
      <c r="E184" s="614" t="s">
        <v>10</v>
      </c>
      <c r="F184" s="550"/>
      <c r="G184" s="560"/>
      <c r="I184" s="550"/>
    </row>
    <row r="185" spans="2:9" ht="13.35" customHeight="1">
      <c r="C185" s="615" t="s">
        <v>1198</v>
      </c>
      <c r="D185" s="550">
        <v>3</v>
      </c>
      <c r="E185" s="614" t="s">
        <v>32</v>
      </c>
      <c r="F185" s="550"/>
      <c r="G185" s="560"/>
      <c r="I185" s="550"/>
    </row>
    <row r="186" spans="2:9" ht="13.35" customHeight="1">
      <c r="C186" s="615" t="s">
        <v>1197</v>
      </c>
      <c r="D186" s="550">
        <v>3</v>
      </c>
      <c r="E186" s="614" t="s">
        <v>32</v>
      </c>
      <c r="F186" s="550"/>
      <c r="G186" s="560"/>
      <c r="I186" s="550"/>
    </row>
    <row r="187" spans="2:9" ht="13.35" customHeight="1">
      <c r="C187" s="615" t="s">
        <v>1196</v>
      </c>
      <c r="D187" s="550">
        <v>1</v>
      </c>
      <c r="E187" s="614" t="s">
        <v>10</v>
      </c>
      <c r="F187" s="550"/>
      <c r="G187" s="560"/>
      <c r="I187" s="550"/>
    </row>
    <row r="188" spans="2:9" ht="13.35" customHeight="1">
      <c r="C188" s="615" t="s">
        <v>1195</v>
      </c>
      <c r="D188" s="550">
        <v>1</v>
      </c>
      <c r="E188" s="614" t="s">
        <v>10</v>
      </c>
      <c r="F188" s="550"/>
      <c r="G188" s="560"/>
      <c r="I188" s="550"/>
    </row>
    <row r="189" spans="2:9" ht="13.35" customHeight="1">
      <c r="C189" s="615" t="s">
        <v>1194</v>
      </c>
      <c r="D189" s="550">
        <v>5</v>
      </c>
      <c r="E189" s="614" t="s">
        <v>32</v>
      </c>
      <c r="F189" s="550"/>
      <c r="G189" s="560"/>
      <c r="I189" s="550"/>
    </row>
    <row r="190" spans="2:9" ht="13.35" customHeight="1">
      <c r="C190" s="615" t="s">
        <v>1193</v>
      </c>
      <c r="D190" s="550">
        <v>3</v>
      </c>
      <c r="E190" s="614" t="s">
        <v>32</v>
      </c>
      <c r="F190" s="550"/>
      <c r="G190" s="560"/>
      <c r="I190" s="550"/>
    </row>
    <row r="191" spans="2:9" ht="13.35" customHeight="1">
      <c r="C191" s="615" t="s">
        <v>1192</v>
      </c>
      <c r="D191" s="550">
        <v>1</v>
      </c>
      <c r="E191" s="614" t="s">
        <v>32</v>
      </c>
      <c r="F191" s="550"/>
      <c r="G191" s="560"/>
      <c r="I191" s="550"/>
    </row>
    <row r="192" spans="2:9" ht="13.35" customHeight="1">
      <c r="C192" s="615" t="s">
        <v>1191</v>
      </c>
      <c r="D192" s="550">
        <v>1</v>
      </c>
      <c r="E192" s="614" t="s">
        <v>32</v>
      </c>
      <c r="F192" s="550"/>
      <c r="G192" s="560"/>
      <c r="I192" s="550"/>
    </row>
    <row r="193" spans="2:9" ht="13.35" customHeight="1">
      <c r="C193" s="615" t="s">
        <v>1190</v>
      </c>
      <c r="D193" s="550">
        <v>1</v>
      </c>
      <c r="E193" s="614" t="s">
        <v>32</v>
      </c>
      <c r="F193" s="550"/>
      <c r="G193" s="560"/>
      <c r="I193" s="550"/>
    </row>
    <row r="194" spans="2:9" ht="13.35" customHeight="1">
      <c r="C194" s="615" t="s">
        <v>1189</v>
      </c>
      <c r="D194" s="550">
        <v>3</v>
      </c>
      <c r="E194" s="614" t="s">
        <v>32</v>
      </c>
      <c r="F194" s="550"/>
      <c r="G194" s="560"/>
      <c r="I194" s="550"/>
    </row>
    <row r="195" spans="2:9" ht="13.35" customHeight="1">
      <c r="C195" s="615" t="s">
        <v>1188</v>
      </c>
      <c r="D195" s="550">
        <v>2</v>
      </c>
      <c r="E195" s="614" t="s">
        <v>10</v>
      </c>
      <c r="F195" s="550"/>
      <c r="G195" s="560"/>
      <c r="I195" s="550"/>
    </row>
    <row r="196" spans="2:9" ht="13.35" customHeight="1">
      <c r="C196" s="615" t="s">
        <v>1187</v>
      </c>
      <c r="D196" s="550">
        <v>1</v>
      </c>
      <c r="E196" s="614" t="s">
        <v>10</v>
      </c>
      <c r="F196" s="550"/>
      <c r="G196" s="560"/>
      <c r="I196" s="550"/>
    </row>
    <row r="197" spans="2:9" ht="13.35" customHeight="1">
      <c r="C197" s="615" t="s">
        <v>1186</v>
      </c>
      <c r="D197" s="550">
        <v>1</v>
      </c>
      <c r="E197" s="614" t="s">
        <v>10</v>
      </c>
      <c r="F197" s="550"/>
      <c r="G197" s="560"/>
      <c r="I197" s="550"/>
    </row>
    <row r="198" spans="2:9" ht="52.8">
      <c r="C198" s="613" t="s">
        <v>1185</v>
      </c>
      <c r="D198" s="612"/>
      <c r="E198" s="561"/>
      <c r="F198" s="550"/>
      <c r="G198" s="560"/>
      <c r="I198" s="550"/>
    </row>
    <row r="199" spans="2:9" ht="26.4">
      <c r="B199" s="564">
        <v>1.02</v>
      </c>
      <c r="C199" s="609" t="s">
        <v>1184</v>
      </c>
      <c r="D199" s="608"/>
      <c r="E199" s="607"/>
      <c r="F199" s="606">
        <v>70</v>
      </c>
      <c r="G199" s="611" t="s">
        <v>7</v>
      </c>
      <c r="H199" s="610"/>
      <c r="I199" s="610">
        <f t="shared" ref="I199:I206" si="5">F199*H199</f>
        <v>0</v>
      </c>
    </row>
    <row r="200" spans="2:9">
      <c r="B200" s="564">
        <f t="shared" ref="B200:B206" si="6">B199+0.01</f>
        <v>1.03</v>
      </c>
      <c r="C200" s="609" t="s">
        <v>1183</v>
      </c>
      <c r="D200" s="608"/>
      <c r="E200" s="607"/>
      <c r="F200" s="606">
        <v>7</v>
      </c>
      <c r="G200" s="611" t="s">
        <v>7</v>
      </c>
      <c r="H200" s="610"/>
      <c r="I200" s="610">
        <f t="shared" si="5"/>
        <v>0</v>
      </c>
    </row>
    <row r="201" spans="2:9" ht="132">
      <c r="B201" s="564">
        <f t="shared" si="6"/>
        <v>1.04</v>
      </c>
      <c r="C201" s="667" t="s">
        <v>1182</v>
      </c>
      <c r="D201" s="608"/>
      <c r="E201" s="607"/>
      <c r="F201" s="606">
        <v>30</v>
      </c>
      <c r="G201" s="611" t="s">
        <v>7</v>
      </c>
      <c r="H201" s="610"/>
      <c r="I201" s="610">
        <f t="shared" si="5"/>
        <v>0</v>
      </c>
    </row>
    <row r="202" spans="2:9" ht="29.25" customHeight="1">
      <c r="B202" s="564">
        <f t="shared" si="6"/>
        <v>1.05</v>
      </c>
      <c r="C202" s="609" t="s">
        <v>1181</v>
      </c>
      <c r="D202" s="608"/>
      <c r="E202" s="607"/>
      <c r="F202" s="606">
        <v>2</v>
      </c>
      <c r="G202" s="550" t="s">
        <v>10</v>
      </c>
      <c r="I202" s="560">
        <f t="shared" si="5"/>
        <v>0</v>
      </c>
    </row>
    <row r="203" spans="2:9" ht="26.4">
      <c r="B203" s="564">
        <f t="shared" si="6"/>
        <v>1.06</v>
      </c>
      <c r="C203" s="609" t="s">
        <v>1180</v>
      </c>
      <c r="D203" s="608"/>
      <c r="E203" s="607"/>
      <c r="F203" s="606">
        <v>1</v>
      </c>
      <c r="G203" s="550" t="s">
        <v>10</v>
      </c>
      <c r="I203" s="560">
        <f t="shared" si="5"/>
        <v>0</v>
      </c>
    </row>
    <row r="204" spans="2:9">
      <c r="B204" s="564">
        <f t="shared" si="6"/>
        <v>1.07</v>
      </c>
      <c r="C204" s="605" t="s">
        <v>1179</v>
      </c>
      <c r="D204" s="604"/>
      <c r="E204" s="604"/>
      <c r="F204" s="603">
        <v>20</v>
      </c>
      <c r="G204" s="602" t="s">
        <v>7</v>
      </c>
      <c r="I204" s="560">
        <f t="shared" si="5"/>
        <v>0</v>
      </c>
    </row>
    <row r="205" spans="2:9">
      <c r="B205" s="564">
        <f t="shared" si="6"/>
        <v>1.08</v>
      </c>
      <c r="C205" s="601" t="s">
        <v>1178</v>
      </c>
      <c r="D205" s="600"/>
      <c r="F205" s="586">
        <v>1</v>
      </c>
      <c r="G205" s="585" t="s">
        <v>10</v>
      </c>
      <c r="I205" s="560">
        <f t="shared" si="5"/>
        <v>0</v>
      </c>
    </row>
    <row r="206" spans="2:9">
      <c r="B206" s="564">
        <f t="shared" si="6"/>
        <v>1.0900000000000001</v>
      </c>
      <c r="C206" s="601" t="s">
        <v>1177</v>
      </c>
      <c r="D206" s="600"/>
      <c r="F206" s="586">
        <v>0.05</v>
      </c>
      <c r="G206" s="585">
        <v>0.05</v>
      </c>
      <c r="I206" s="560">
        <f t="shared" si="5"/>
        <v>0</v>
      </c>
    </row>
    <row r="207" spans="2:9" ht="26.4">
      <c r="C207" s="599" t="s">
        <v>1176</v>
      </c>
    </row>
    <row r="208" spans="2:9">
      <c r="C208" s="727" t="s">
        <v>1175</v>
      </c>
      <c r="D208" s="727"/>
      <c r="E208" s="727"/>
      <c r="F208" s="727"/>
      <c r="G208" s="727"/>
      <c r="H208" s="565"/>
      <c r="I208" s="565">
        <f>SUM(I179:I207)</f>
        <v>0</v>
      </c>
    </row>
    <row r="211" spans="2:9" s="555" customFormat="1">
      <c r="B211" s="552" t="s">
        <v>1118</v>
      </c>
      <c r="C211" s="551" t="s">
        <v>1117</v>
      </c>
      <c r="D211" s="584"/>
      <c r="E211" s="584"/>
      <c r="F211" s="583"/>
      <c r="H211" s="582"/>
      <c r="I211" s="582"/>
    </row>
    <row r="213" spans="2:9">
      <c r="B213" s="581" t="s">
        <v>1156</v>
      </c>
      <c r="C213" s="580" t="s">
        <v>1155</v>
      </c>
      <c r="D213" s="579"/>
      <c r="E213" s="579"/>
      <c r="F213" s="578" t="s">
        <v>924</v>
      </c>
      <c r="G213" s="577" t="s">
        <v>923</v>
      </c>
      <c r="H213" s="576" t="s">
        <v>1154</v>
      </c>
      <c r="I213" s="575" t="s">
        <v>1153</v>
      </c>
    </row>
    <row r="215" spans="2:9">
      <c r="C215" s="595" t="s">
        <v>1174</v>
      </c>
      <c r="D215" s="594"/>
      <c r="F215" s="593"/>
      <c r="G215" s="593"/>
      <c r="H215" s="593"/>
      <c r="I215" s="593"/>
    </row>
    <row r="216" spans="2:9">
      <c r="B216" s="550"/>
      <c r="C216" s="598"/>
      <c r="D216" s="597"/>
      <c r="F216" s="596"/>
      <c r="G216" s="592"/>
    </row>
    <row r="217" spans="2:9" ht="65.25" customHeight="1">
      <c r="B217" s="564">
        <v>1.01</v>
      </c>
      <c r="C217" s="590" t="s">
        <v>1173</v>
      </c>
      <c r="D217" s="589"/>
      <c r="F217" s="591">
        <v>48</v>
      </c>
      <c r="G217" s="591" t="s">
        <v>32</v>
      </c>
      <c r="H217" s="668"/>
      <c r="I217" s="560">
        <f>F217*H217</f>
        <v>0</v>
      </c>
    </row>
    <row r="218" spans="2:9" ht="69.75" customHeight="1">
      <c r="B218" s="564">
        <v>1.02</v>
      </c>
      <c r="C218" s="590" t="s">
        <v>1172</v>
      </c>
      <c r="D218" s="589"/>
      <c r="F218" s="591">
        <v>36</v>
      </c>
      <c r="G218" s="591" t="s">
        <v>32</v>
      </c>
      <c r="H218" s="668"/>
      <c r="I218" s="560">
        <f>F218*H218</f>
        <v>0</v>
      </c>
    </row>
    <row r="219" spans="2:9">
      <c r="C219" s="595" t="s">
        <v>1171</v>
      </c>
      <c r="D219" s="594"/>
      <c r="F219" s="593"/>
      <c r="G219" s="593"/>
      <c r="H219" s="593"/>
      <c r="I219" s="593"/>
    </row>
    <row r="220" spans="2:9" ht="67.5" customHeight="1">
      <c r="B220" s="564">
        <v>1.03</v>
      </c>
      <c r="C220" s="590" t="s">
        <v>1170</v>
      </c>
      <c r="D220" s="589"/>
      <c r="F220" s="592">
        <v>18</v>
      </c>
      <c r="G220" s="591" t="s">
        <v>32</v>
      </c>
      <c r="H220" s="668"/>
      <c r="I220" s="560">
        <f>F220*H220</f>
        <v>0</v>
      </c>
    </row>
    <row r="221" spans="2:9" ht="87.75" customHeight="1">
      <c r="B221" s="564">
        <v>1.04</v>
      </c>
      <c r="C221" s="590" t="s">
        <v>1169</v>
      </c>
      <c r="D221" s="589"/>
      <c r="F221" s="592">
        <v>2</v>
      </c>
      <c r="G221" s="591" t="s">
        <v>32</v>
      </c>
      <c r="H221" s="668"/>
      <c r="I221" s="560">
        <f>F221*H221</f>
        <v>0</v>
      </c>
    </row>
    <row r="222" spans="2:9" ht="50.25" customHeight="1">
      <c r="B222" s="564">
        <v>1.05</v>
      </c>
      <c r="C222" s="590" t="s">
        <v>1168</v>
      </c>
      <c r="D222" s="589"/>
      <c r="F222" s="592">
        <v>4</v>
      </c>
      <c r="G222" s="591" t="s">
        <v>32</v>
      </c>
      <c r="H222" s="668"/>
      <c r="I222" s="560">
        <f>F222*H222</f>
        <v>0</v>
      </c>
    </row>
    <row r="223" spans="2:9" ht="51.75" customHeight="1">
      <c r="B223" s="564">
        <v>1.06</v>
      </c>
      <c r="C223" s="590" t="s">
        <v>1167</v>
      </c>
      <c r="D223" s="589"/>
      <c r="F223" s="592">
        <v>4</v>
      </c>
      <c r="G223" s="591" t="s">
        <v>32</v>
      </c>
      <c r="H223" s="668"/>
      <c r="I223" s="560">
        <f>F223*H223</f>
        <v>0</v>
      </c>
    </row>
    <row r="224" spans="2:9" ht="51.75" customHeight="1">
      <c r="B224" s="564">
        <v>1.07</v>
      </c>
      <c r="C224" s="590" t="s">
        <v>1166</v>
      </c>
      <c r="D224" s="589"/>
      <c r="F224" s="592">
        <v>28</v>
      </c>
      <c r="G224" s="591" t="s">
        <v>32</v>
      </c>
      <c r="H224" s="668"/>
      <c r="I224" s="560">
        <f>F224*H224</f>
        <v>0</v>
      </c>
    </row>
    <row r="225" spans="2:9" ht="15.75" customHeight="1">
      <c r="C225" s="595" t="s">
        <v>1165</v>
      </c>
      <c r="D225" s="594"/>
      <c r="F225" s="593"/>
      <c r="G225" s="593"/>
      <c r="H225" s="593"/>
      <c r="I225" s="593"/>
    </row>
    <row r="226" spans="2:9" ht="52.5" customHeight="1">
      <c r="B226" s="564">
        <v>1.08</v>
      </c>
      <c r="C226" s="590" t="s">
        <v>1327</v>
      </c>
      <c r="D226" s="589"/>
      <c r="F226" s="592">
        <v>6</v>
      </c>
      <c r="G226" s="591" t="s">
        <v>32</v>
      </c>
      <c r="H226" s="668"/>
      <c r="I226" s="560">
        <f t="shared" ref="I226:I231" si="7">F226*H226</f>
        <v>0</v>
      </c>
    </row>
    <row r="227" spans="2:9" ht="53.25" customHeight="1">
      <c r="B227" s="564">
        <v>1.0900000000000001</v>
      </c>
      <c r="C227" s="590" t="s">
        <v>1326</v>
      </c>
      <c r="D227" s="589"/>
      <c r="F227" s="592">
        <v>18</v>
      </c>
      <c r="G227" s="591" t="s">
        <v>32</v>
      </c>
      <c r="H227" s="668"/>
      <c r="I227" s="560">
        <f t="shared" si="7"/>
        <v>0</v>
      </c>
    </row>
    <row r="228" spans="2:9" ht="51.75" customHeight="1">
      <c r="B228" s="564">
        <v>1.1000000000000001</v>
      </c>
      <c r="C228" s="590" t="s">
        <v>1325</v>
      </c>
      <c r="D228" s="589"/>
      <c r="F228" s="592">
        <v>8</v>
      </c>
      <c r="G228" s="591" t="s">
        <v>32</v>
      </c>
      <c r="H228" s="668"/>
      <c r="I228" s="560">
        <f t="shared" si="7"/>
        <v>0</v>
      </c>
    </row>
    <row r="229" spans="2:9" ht="28.5" customHeight="1">
      <c r="B229" s="564">
        <v>1.1100000000000001</v>
      </c>
      <c r="C229" s="590" t="s">
        <v>1324</v>
      </c>
      <c r="D229" s="589"/>
      <c r="F229" s="592">
        <v>6</v>
      </c>
      <c r="G229" s="591" t="s">
        <v>32</v>
      </c>
      <c r="H229" s="668"/>
      <c r="I229" s="560">
        <f t="shared" si="7"/>
        <v>0</v>
      </c>
    </row>
    <row r="230" spans="2:9" ht="53.25" customHeight="1">
      <c r="B230" s="564">
        <v>1.1200000000000001</v>
      </c>
      <c r="C230" s="590" t="s">
        <v>1323</v>
      </c>
      <c r="D230" s="589"/>
      <c r="F230" s="592">
        <v>140</v>
      </c>
      <c r="G230" s="591" t="s">
        <v>7</v>
      </c>
      <c r="H230" s="668"/>
      <c r="I230" s="560">
        <f t="shared" si="7"/>
        <v>0</v>
      </c>
    </row>
    <row r="231" spans="2:9" ht="89.25" customHeight="1">
      <c r="B231" s="564">
        <v>1.1299999999999999</v>
      </c>
      <c r="C231" s="590" t="s">
        <v>1322</v>
      </c>
      <c r="D231" s="589"/>
      <c r="F231" s="592">
        <v>1</v>
      </c>
      <c r="G231" s="591" t="s">
        <v>32</v>
      </c>
      <c r="H231" s="550"/>
      <c r="I231" s="560">
        <f t="shared" si="7"/>
        <v>0</v>
      </c>
    </row>
    <row r="232" spans="2:9" ht="30" customHeight="1">
      <c r="C232" s="595" t="s">
        <v>1164</v>
      </c>
      <c r="D232" s="594"/>
      <c r="F232" s="593"/>
      <c r="G232" s="593"/>
      <c r="H232" s="550"/>
    </row>
    <row r="233" spans="2:9" ht="54" customHeight="1">
      <c r="B233" s="564">
        <v>1.21</v>
      </c>
      <c r="C233" s="590" t="s">
        <v>1321</v>
      </c>
      <c r="D233" s="589"/>
      <c r="F233" s="592">
        <v>20</v>
      </c>
      <c r="G233" s="591" t="s">
        <v>32</v>
      </c>
      <c r="H233" s="668"/>
      <c r="I233" s="560">
        <f t="shared" ref="I233:I239" si="8">F233*H233</f>
        <v>0</v>
      </c>
    </row>
    <row r="234" spans="2:9" ht="54.75" customHeight="1">
      <c r="B234" s="564">
        <v>1.22</v>
      </c>
      <c r="C234" s="590" t="s">
        <v>1320</v>
      </c>
      <c r="D234" s="589"/>
      <c r="F234" s="592">
        <v>114</v>
      </c>
      <c r="G234" s="591" t="s">
        <v>7</v>
      </c>
      <c r="H234" s="668"/>
      <c r="I234" s="560">
        <f t="shared" si="8"/>
        <v>0</v>
      </c>
    </row>
    <row r="235" spans="2:9" ht="30.75" customHeight="1">
      <c r="B235" s="564">
        <v>1.26</v>
      </c>
      <c r="C235" s="590" t="s">
        <v>1163</v>
      </c>
      <c r="D235" s="589"/>
      <c r="F235" s="561">
        <v>1</v>
      </c>
      <c r="G235" s="550" t="s">
        <v>10</v>
      </c>
      <c r="I235" s="560">
        <f t="shared" si="8"/>
        <v>0</v>
      </c>
    </row>
    <row r="236" spans="2:9" ht="18" customHeight="1">
      <c r="B236" s="564">
        <v>1.27</v>
      </c>
      <c r="C236" s="590" t="s">
        <v>1162</v>
      </c>
      <c r="D236" s="589"/>
      <c r="F236" s="561">
        <v>1</v>
      </c>
      <c r="G236" s="550" t="s">
        <v>10</v>
      </c>
      <c r="I236" s="560">
        <f t="shared" si="8"/>
        <v>0</v>
      </c>
    </row>
    <row r="237" spans="2:9" ht="14.1" customHeight="1">
      <c r="B237" s="564">
        <v>1.28</v>
      </c>
      <c r="C237" s="588" t="s">
        <v>1161</v>
      </c>
      <c r="D237" s="587"/>
      <c r="F237" s="586">
        <v>0.05</v>
      </c>
      <c r="G237" s="585">
        <v>0.05</v>
      </c>
      <c r="I237" s="560">
        <f t="shared" si="8"/>
        <v>0</v>
      </c>
    </row>
    <row r="238" spans="2:9" ht="14.1" customHeight="1">
      <c r="B238" s="564">
        <v>1.24</v>
      </c>
      <c r="C238" s="588" t="s">
        <v>1160</v>
      </c>
      <c r="D238" s="587"/>
      <c r="F238" s="586">
        <v>0.03</v>
      </c>
      <c r="G238" s="585">
        <v>0.03</v>
      </c>
      <c r="I238" s="560">
        <f t="shared" si="8"/>
        <v>0</v>
      </c>
    </row>
    <row r="239" spans="2:9" ht="14.1" customHeight="1">
      <c r="B239" s="564">
        <v>1.25</v>
      </c>
      <c r="C239" s="588" t="s">
        <v>1159</v>
      </c>
      <c r="D239" s="587"/>
      <c r="F239" s="586">
        <v>0.05</v>
      </c>
      <c r="G239" s="585">
        <v>0.05</v>
      </c>
      <c r="I239" s="560">
        <f t="shared" si="8"/>
        <v>0</v>
      </c>
    </row>
    <row r="240" spans="2:9">
      <c r="C240" s="727" t="s">
        <v>1158</v>
      </c>
      <c r="D240" s="727"/>
      <c r="E240" s="727"/>
      <c r="F240" s="727"/>
      <c r="G240" s="727"/>
      <c r="H240" s="565"/>
      <c r="I240" s="565">
        <f>SUM(I214:I239)</f>
        <v>0</v>
      </c>
    </row>
    <row r="244" spans="2:9" s="555" customFormat="1">
      <c r="B244" s="552" t="s">
        <v>1116</v>
      </c>
      <c r="C244" s="551" t="s">
        <v>1157</v>
      </c>
      <c r="D244" s="584"/>
      <c r="E244" s="584"/>
      <c r="F244" s="583"/>
      <c r="H244" s="582"/>
      <c r="I244" s="582"/>
    </row>
    <row r="246" spans="2:9">
      <c r="B246" s="581" t="s">
        <v>1156</v>
      </c>
      <c r="C246" s="580" t="s">
        <v>1155</v>
      </c>
      <c r="D246" s="579"/>
      <c r="E246" s="579"/>
      <c r="F246" s="578" t="s">
        <v>924</v>
      </c>
      <c r="G246" s="577" t="s">
        <v>923</v>
      </c>
      <c r="H246" s="576" t="s">
        <v>1154</v>
      </c>
      <c r="I246" s="575" t="s">
        <v>1153</v>
      </c>
    </row>
    <row r="247" spans="2:9">
      <c r="B247" s="564">
        <v>1.01</v>
      </c>
      <c r="C247" s="573" t="s">
        <v>1152</v>
      </c>
      <c r="E247" s="571"/>
      <c r="F247" s="561">
        <v>1</v>
      </c>
      <c r="G247" s="550" t="s">
        <v>10</v>
      </c>
      <c r="I247" s="560">
        <f t="shared" ref="I247:I260" si="9">F247*H247</f>
        <v>0</v>
      </c>
    </row>
    <row r="248" spans="2:9">
      <c r="B248" s="564">
        <v>1.02</v>
      </c>
      <c r="C248" s="573" t="s">
        <v>1151</v>
      </c>
      <c r="E248" s="571"/>
      <c r="F248" s="561">
        <v>1</v>
      </c>
      <c r="G248" s="550" t="s">
        <v>10</v>
      </c>
      <c r="I248" s="560">
        <f t="shared" si="9"/>
        <v>0</v>
      </c>
    </row>
    <row r="249" spans="2:9">
      <c r="B249" s="564">
        <v>1.03</v>
      </c>
      <c r="C249" s="573" t="s">
        <v>1150</v>
      </c>
      <c r="E249" s="571"/>
      <c r="F249" s="561">
        <v>1</v>
      </c>
      <c r="G249" s="550" t="s">
        <v>10</v>
      </c>
      <c r="I249" s="560">
        <f t="shared" si="9"/>
        <v>0</v>
      </c>
    </row>
    <row r="250" spans="2:9" s="568" customFormat="1" ht="52.8">
      <c r="B250" s="564">
        <v>1.04</v>
      </c>
      <c r="C250" s="572" t="s">
        <v>1149</v>
      </c>
      <c r="D250" s="562"/>
      <c r="E250" s="574"/>
      <c r="F250" s="570">
        <v>1</v>
      </c>
      <c r="G250" s="568" t="s">
        <v>10</v>
      </c>
      <c r="H250" s="569"/>
      <c r="I250" s="569">
        <f t="shared" si="9"/>
        <v>0</v>
      </c>
    </row>
    <row r="251" spans="2:9" s="568" customFormat="1">
      <c r="B251" s="564">
        <v>1.05</v>
      </c>
      <c r="C251" s="572" t="s">
        <v>1148</v>
      </c>
      <c r="D251" s="562"/>
      <c r="E251" s="574"/>
      <c r="F251" s="570">
        <v>1</v>
      </c>
      <c r="G251" s="568" t="s">
        <v>10</v>
      </c>
      <c r="H251" s="569"/>
      <c r="I251" s="569">
        <f t="shared" si="9"/>
        <v>0</v>
      </c>
    </row>
    <row r="252" spans="2:9" s="568" customFormat="1" ht="39.6">
      <c r="B252" s="564">
        <v>1.06</v>
      </c>
      <c r="C252" s="572" t="s">
        <v>1147</v>
      </c>
      <c r="D252" s="562"/>
      <c r="E252" s="574"/>
      <c r="F252" s="570">
        <v>1</v>
      </c>
      <c r="G252" s="568" t="s">
        <v>10</v>
      </c>
      <c r="H252" s="569"/>
      <c r="I252" s="569">
        <f t="shared" si="9"/>
        <v>0</v>
      </c>
    </row>
    <row r="253" spans="2:9" ht="15">
      <c r="B253" s="564">
        <v>1.07</v>
      </c>
      <c r="C253" s="573" t="s">
        <v>1146</v>
      </c>
      <c r="E253" s="571"/>
      <c r="F253" s="561">
        <v>8</v>
      </c>
      <c r="G253" s="550" t="s">
        <v>32</v>
      </c>
      <c r="I253" s="560">
        <f t="shared" si="9"/>
        <v>0</v>
      </c>
    </row>
    <row r="254" spans="2:9">
      <c r="B254" s="564">
        <v>1.08</v>
      </c>
      <c r="C254" s="573" t="s">
        <v>1145</v>
      </c>
      <c r="E254" s="571"/>
      <c r="F254" s="561">
        <v>1</v>
      </c>
      <c r="G254" s="550" t="s">
        <v>10</v>
      </c>
      <c r="I254" s="560">
        <f t="shared" si="9"/>
        <v>0</v>
      </c>
    </row>
    <row r="255" spans="2:9" ht="16.5" customHeight="1">
      <c r="B255" s="564">
        <v>1.0900000000000001</v>
      </c>
      <c r="C255" s="573" t="s">
        <v>1144</v>
      </c>
      <c r="E255" s="571"/>
      <c r="F255" s="561">
        <v>1</v>
      </c>
      <c r="G255" s="550" t="s">
        <v>32</v>
      </c>
      <c r="I255" s="560">
        <f t="shared" si="9"/>
        <v>0</v>
      </c>
    </row>
    <row r="256" spans="2:9" ht="26.4">
      <c r="B256" s="564">
        <v>1.1000000000000001</v>
      </c>
      <c r="C256" s="573" t="s">
        <v>1143</v>
      </c>
      <c r="E256" s="571"/>
      <c r="F256" s="561">
        <v>1</v>
      </c>
      <c r="G256" s="550" t="s">
        <v>10</v>
      </c>
      <c r="I256" s="560">
        <f t="shared" si="9"/>
        <v>0</v>
      </c>
    </row>
    <row r="257" spans="2:9" s="568" customFormat="1" ht="26.4">
      <c r="B257" s="564">
        <v>1.1200000000000001</v>
      </c>
      <c r="C257" s="572" t="s">
        <v>1142</v>
      </c>
      <c r="D257" s="562"/>
      <c r="E257" s="571"/>
      <c r="F257" s="570">
        <v>1</v>
      </c>
      <c r="G257" s="568" t="s">
        <v>10</v>
      </c>
      <c r="H257" s="569"/>
      <c r="I257" s="569">
        <f t="shared" si="9"/>
        <v>0</v>
      </c>
    </row>
    <row r="258" spans="2:9" s="568" customFormat="1">
      <c r="B258" s="564">
        <v>1.1299999999999999</v>
      </c>
      <c r="C258" s="572" t="s">
        <v>1141</v>
      </c>
      <c r="D258" s="562"/>
      <c r="E258" s="571"/>
      <c r="F258" s="570">
        <v>1</v>
      </c>
      <c r="G258" s="568" t="s">
        <v>10</v>
      </c>
      <c r="H258" s="569"/>
      <c r="I258" s="569">
        <f t="shared" si="9"/>
        <v>0</v>
      </c>
    </row>
    <row r="259" spans="2:9" s="568" customFormat="1">
      <c r="B259" s="564">
        <v>1.1399999999999999</v>
      </c>
      <c r="C259" s="572" t="s">
        <v>1140</v>
      </c>
      <c r="D259" s="562"/>
      <c r="E259" s="571"/>
      <c r="F259" s="570">
        <v>1</v>
      </c>
      <c r="G259" s="568" t="s">
        <v>10</v>
      </c>
      <c r="H259" s="569"/>
      <c r="I259" s="569">
        <f t="shared" si="9"/>
        <v>0</v>
      </c>
    </row>
    <row r="260" spans="2:9" s="568" customFormat="1" ht="30" customHeight="1">
      <c r="B260" s="564">
        <v>1.1499999999999999</v>
      </c>
      <c r="C260" s="572" t="s">
        <v>1139</v>
      </c>
      <c r="D260" s="562"/>
      <c r="E260" s="571"/>
      <c r="F260" s="570">
        <v>20</v>
      </c>
      <c r="G260" s="568" t="s">
        <v>204</v>
      </c>
      <c r="H260" s="569"/>
      <c r="I260" s="569">
        <f t="shared" si="9"/>
        <v>0</v>
      </c>
    </row>
    <row r="261" spans="2:9">
      <c r="C261" s="567"/>
      <c r="D261" s="566"/>
    </row>
    <row r="262" spans="2:9">
      <c r="C262" s="727" t="s">
        <v>1138</v>
      </c>
      <c r="D262" s="727"/>
      <c r="E262" s="727"/>
      <c r="F262" s="727"/>
      <c r="G262" s="727"/>
      <c r="H262" s="565"/>
      <c r="I262" s="565">
        <f>SUM(I247:I260)</f>
        <v>0</v>
      </c>
    </row>
  </sheetData>
  <mergeCells count="8">
    <mergeCell ref="C262:G262"/>
    <mergeCell ref="B2:I2"/>
    <mergeCell ref="C4:H4"/>
    <mergeCell ref="C14:H14"/>
    <mergeCell ref="C172:G172"/>
    <mergeCell ref="C240:G240"/>
    <mergeCell ref="C208:G208"/>
    <mergeCell ref="C146:H146"/>
  </mergeCells>
  <pageMargins left="0.19685039370078741" right="0.39370078740157483" top="1.1811023622047243" bottom="0.74803149606299213" header="0.19685039370078741" footer="0.31496062992125984"/>
  <pageSetup paperSize="9" scale="89" fitToHeight="0" orientation="portrait" r:id="rId1"/>
  <headerFooter>
    <oddHeader xml:space="preserve">&amp;C&amp;G
</oddHeader>
    <oddFooter>&amp;L&amp;"Swis721 Cn BT,Roman"Avgust 2021&amp;C&amp;"Swis721 Cn BT,Roman"POPIS MATERIALA in DEL elektroinstalacije - 
ORANŽERIJA V PARKU DVORCA DORNAVA&amp;R&amp;"Swis721 Cn BT,Roman"&amp;P / &amp;N</oddFooter>
  </headerFooter>
  <rowBreaks count="2" manualBreakCount="2">
    <brk id="174" max="16383" man="1"/>
    <brk id="210"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573"/>
  <sheetViews>
    <sheetView view="pageBreakPreview" zoomScaleNormal="100" zoomScaleSheetLayoutView="100" workbookViewId="0">
      <selection activeCell="B4" sqref="B4"/>
    </sheetView>
  </sheetViews>
  <sheetFormatPr defaultRowHeight="14.4"/>
  <cols>
    <col min="2" max="2" width="119.6640625" customWidth="1"/>
    <col min="3" max="3" width="14.109375" customWidth="1"/>
    <col min="4" max="4" width="16.6640625" customWidth="1"/>
    <col min="5" max="5" width="13.88671875" bestFit="1" customWidth="1"/>
  </cols>
  <sheetData>
    <row r="1" spans="2:5">
      <c r="B1" s="58"/>
    </row>
    <row r="2" spans="2:5">
      <c r="B2" s="516" t="s">
        <v>1045</v>
      </c>
    </row>
    <row r="3" spans="2:5">
      <c r="B3" s="674" t="s">
        <v>1336</v>
      </c>
    </row>
    <row r="4" spans="2:5" ht="43.8" thickBot="1">
      <c r="B4" s="19" t="s">
        <v>1337</v>
      </c>
    </row>
    <row r="5" spans="2:5" ht="16.2" thickBot="1">
      <c r="B5" s="186" t="s">
        <v>126</v>
      </c>
    </row>
    <row r="6" spans="2:5" ht="15.6">
      <c r="B6" s="187" t="s">
        <v>34</v>
      </c>
      <c r="C6" s="5"/>
      <c r="D6" s="6"/>
      <c r="E6" s="6"/>
    </row>
    <row r="7" spans="2:5" ht="30.75" customHeight="1">
      <c r="B7" s="188" t="s">
        <v>127</v>
      </c>
      <c r="C7" s="15"/>
      <c r="D7" s="15"/>
      <c r="E7" s="15"/>
    </row>
    <row r="8" spans="2:5" ht="15.6">
      <c r="B8" s="189" t="s">
        <v>35</v>
      </c>
      <c r="C8" s="7"/>
      <c r="D8" s="7"/>
      <c r="E8" s="7"/>
    </row>
    <row r="9" spans="2:5" ht="15.6">
      <c r="B9" s="190" t="s">
        <v>36</v>
      </c>
      <c r="C9" s="13"/>
      <c r="D9" s="13"/>
      <c r="E9" s="13"/>
    </row>
    <row r="10" spans="2:5" ht="15.6">
      <c r="B10" s="189" t="s">
        <v>37</v>
      </c>
      <c r="C10" s="7"/>
      <c r="D10" s="7"/>
      <c r="E10" s="7"/>
    </row>
    <row r="11" spans="2:5" ht="15.6">
      <c r="B11" s="189" t="s">
        <v>38</v>
      </c>
      <c r="C11" s="7"/>
      <c r="D11" s="7"/>
      <c r="E11" s="7"/>
    </row>
    <row r="12" spans="2:5" ht="15.6">
      <c r="B12" s="189" t="s">
        <v>39</v>
      </c>
      <c r="C12" s="7"/>
      <c r="D12" s="7"/>
      <c r="E12" s="7"/>
    </row>
    <row r="13" spans="2:5" ht="15.6">
      <c r="B13" s="190" t="s">
        <v>40</v>
      </c>
      <c r="C13" s="13"/>
      <c r="D13" s="13"/>
      <c r="E13" s="13"/>
    </row>
    <row r="14" spans="2:5" ht="15.6">
      <c r="B14" s="191"/>
      <c r="C14" s="5"/>
      <c r="D14" s="6"/>
      <c r="E14" s="6"/>
    </row>
    <row r="15" spans="2:5" ht="15.6">
      <c r="B15" s="190" t="s">
        <v>41</v>
      </c>
      <c r="C15" s="13"/>
      <c r="D15" s="13"/>
      <c r="E15" s="13"/>
    </row>
    <row r="16" spans="2:5" ht="15.6">
      <c r="B16" s="190" t="s">
        <v>42</v>
      </c>
      <c r="C16" s="13"/>
      <c r="D16" s="13"/>
      <c r="E16" s="13"/>
    </row>
    <row r="17" spans="2:5" ht="15.6">
      <c r="B17" s="190" t="s">
        <v>43</v>
      </c>
      <c r="C17" s="13"/>
      <c r="D17" s="13"/>
      <c r="E17" s="13"/>
    </row>
    <row r="18" spans="2:5" ht="15.6">
      <c r="B18" s="190" t="s">
        <v>44</v>
      </c>
      <c r="C18" s="13"/>
      <c r="D18" s="13"/>
      <c r="E18" s="13"/>
    </row>
    <row r="19" spans="2:5" ht="15.6">
      <c r="B19" s="190" t="s">
        <v>45</v>
      </c>
      <c r="C19" s="13"/>
      <c r="D19" s="13"/>
      <c r="E19" s="13"/>
    </row>
    <row r="20" spans="2:5" ht="15.6">
      <c r="B20" s="192" t="s">
        <v>46</v>
      </c>
      <c r="C20" s="7"/>
      <c r="D20" s="7"/>
      <c r="E20" s="7"/>
    </row>
    <row r="21" spans="2:5" ht="15.6">
      <c r="B21" s="190" t="s">
        <v>47</v>
      </c>
      <c r="C21" s="13"/>
      <c r="D21" s="13"/>
      <c r="E21" s="13"/>
    </row>
    <row r="22" spans="2:5" ht="15.6">
      <c r="B22" s="190" t="s">
        <v>48</v>
      </c>
      <c r="C22" s="13"/>
      <c r="D22" s="13"/>
      <c r="E22" s="13"/>
    </row>
    <row r="23" spans="2:5" ht="31.2">
      <c r="B23" s="190" t="s">
        <v>49</v>
      </c>
      <c r="C23" s="13"/>
      <c r="D23" s="13"/>
      <c r="E23" s="13"/>
    </row>
    <row r="24" spans="2:5" ht="15.6">
      <c r="B24" s="190" t="s">
        <v>50</v>
      </c>
      <c r="C24" s="13"/>
      <c r="D24" s="13"/>
      <c r="E24" s="13"/>
    </row>
    <row r="25" spans="2:5" ht="15.6">
      <c r="B25" s="189"/>
      <c r="C25" s="7"/>
      <c r="D25" s="7"/>
      <c r="E25" s="7"/>
    </row>
    <row r="26" spans="2:5" ht="15.6">
      <c r="B26" s="190" t="s">
        <v>51</v>
      </c>
      <c r="C26" s="13"/>
      <c r="D26" s="13"/>
      <c r="E26" s="13"/>
    </row>
    <row r="27" spans="2:5" ht="36" customHeight="1">
      <c r="B27" s="190" t="s">
        <v>52</v>
      </c>
      <c r="C27" s="14"/>
      <c r="D27" s="14"/>
      <c r="E27" s="14"/>
    </row>
    <row r="28" spans="2:5" ht="15.6">
      <c r="B28" s="190" t="s">
        <v>53</v>
      </c>
      <c r="C28" s="13"/>
      <c r="D28" s="13"/>
      <c r="E28" s="13"/>
    </row>
    <row r="29" spans="2:5" ht="15.6">
      <c r="B29" s="190" t="s">
        <v>54</v>
      </c>
      <c r="C29" s="13"/>
      <c r="D29" s="13"/>
      <c r="E29" s="13"/>
    </row>
    <row r="30" spans="2:5" ht="15.6">
      <c r="B30" s="190" t="s">
        <v>55</v>
      </c>
      <c r="C30" s="13"/>
      <c r="D30" s="13"/>
      <c r="E30" s="13"/>
    </row>
    <row r="31" spans="2:5" ht="15.6">
      <c r="B31" s="192"/>
      <c r="C31" s="8"/>
      <c r="D31" s="8"/>
      <c r="E31" s="8"/>
    </row>
    <row r="32" spans="2:5" ht="15.6">
      <c r="B32" s="190" t="s">
        <v>56</v>
      </c>
      <c r="C32" s="13"/>
      <c r="D32" s="13"/>
      <c r="E32" s="13"/>
    </row>
    <row r="33" spans="2:5" ht="15.6">
      <c r="B33" s="192"/>
      <c r="C33" s="8"/>
      <c r="D33" s="8"/>
      <c r="E33" s="8"/>
    </row>
    <row r="34" spans="2:5" ht="31.2">
      <c r="B34" s="193" t="s">
        <v>57</v>
      </c>
      <c r="C34" s="14"/>
      <c r="D34" s="14"/>
      <c r="E34" s="14"/>
    </row>
    <row r="35" spans="2:5" ht="15.6">
      <c r="B35" s="192"/>
      <c r="C35" s="8"/>
      <c r="D35" s="8"/>
      <c r="E35" s="8"/>
    </row>
    <row r="36" spans="2:5" ht="30" customHeight="1">
      <c r="B36" s="190" t="s">
        <v>58</v>
      </c>
      <c r="C36" s="14"/>
      <c r="D36" s="14"/>
      <c r="E36" s="14"/>
    </row>
    <row r="37" spans="2:5" ht="16.2" thickBot="1">
      <c r="B37" s="194" t="s">
        <v>59</v>
      </c>
      <c r="C37" s="13"/>
      <c r="D37" s="13"/>
      <c r="E37" s="13"/>
    </row>
    <row r="38" spans="2:5" ht="15.6">
      <c r="B38" s="195"/>
      <c r="C38" s="7"/>
      <c r="D38" s="7"/>
      <c r="E38" s="7"/>
    </row>
    <row r="39" spans="2:5" ht="15.6">
      <c r="B39" s="196" t="s">
        <v>60</v>
      </c>
      <c r="C39" s="5"/>
      <c r="D39" s="6"/>
      <c r="E39" s="6"/>
    </row>
    <row r="40" spans="2:5" ht="15.6">
      <c r="B40" s="189"/>
      <c r="C40" s="7"/>
      <c r="D40" s="7"/>
      <c r="E40" s="7"/>
    </row>
    <row r="41" spans="2:5" ht="15.6">
      <c r="B41" s="189" t="s">
        <v>61</v>
      </c>
      <c r="C41" s="7"/>
      <c r="D41" s="7"/>
      <c r="E41" s="7"/>
    </row>
    <row r="42" spans="2:5" ht="15.6">
      <c r="B42" s="190" t="s">
        <v>62</v>
      </c>
      <c r="C42" s="13"/>
      <c r="D42" s="13"/>
      <c r="E42" s="13"/>
    </row>
    <row r="43" spans="2:5" ht="34.799999999999997" customHeight="1">
      <c r="B43" s="190" t="s">
        <v>63</v>
      </c>
      <c r="C43" s="13"/>
      <c r="D43" s="13"/>
      <c r="E43" s="13"/>
    </row>
    <row r="44" spans="2:5" ht="70.8" customHeight="1">
      <c r="B44" s="190" t="s">
        <v>64</v>
      </c>
      <c r="C44" s="14"/>
      <c r="D44" s="14"/>
      <c r="E44" s="14"/>
    </row>
    <row r="45" spans="2:5" ht="15.6">
      <c r="B45" s="189"/>
      <c r="C45" s="7"/>
      <c r="D45" s="7"/>
      <c r="E45" s="7"/>
    </row>
    <row r="46" spans="2:5" ht="31.2">
      <c r="B46" s="190" t="s">
        <v>65</v>
      </c>
      <c r="C46" s="13"/>
      <c r="D46" s="13"/>
      <c r="E46" s="13"/>
    </row>
    <row r="47" spans="2:5" ht="15.6">
      <c r="B47" s="190" t="s">
        <v>66</v>
      </c>
      <c r="C47" s="13"/>
      <c r="D47" s="13"/>
      <c r="E47" s="13"/>
    </row>
    <row r="48" spans="2:5" ht="15.6">
      <c r="B48" s="190" t="s">
        <v>67</v>
      </c>
      <c r="C48" s="13"/>
      <c r="D48" s="13"/>
      <c r="E48" s="13"/>
    </row>
    <row r="49" spans="2:5" ht="15.6">
      <c r="B49" s="190" t="s">
        <v>68</v>
      </c>
      <c r="C49" s="13"/>
      <c r="D49" s="13"/>
      <c r="E49" s="13"/>
    </row>
    <row r="50" spans="2:5" ht="15.6">
      <c r="B50" s="190" t="s">
        <v>69</v>
      </c>
      <c r="C50" s="13"/>
      <c r="D50" s="13"/>
      <c r="E50" s="13"/>
    </row>
    <row r="51" spans="2:5" ht="15.6">
      <c r="B51" s="190" t="s">
        <v>70</v>
      </c>
      <c r="C51" s="13"/>
      <c r="D51" s="13"/>
      <c r="E51" s="13"/>
    </row>
    <row r="52" spans="2:5" ht="15.6">
      <c r="B52" s="190" t="s">
        <v>71</v>
      </c>
      <c r="C52" s="13"/>
      <c r="D52" s="13"/>
      <c r="E52" s="13"/>
    </row>
    <row r="53" spans="2:5" ht="15.6">
      <c r="B53" s="189"/>
      <c r="C53" s="7"/>
      <c r="D53" s="7"/>
      <c r="E53" s="7"/>
    </row>
    <row r="54" spans="2:5" ht="15" customHeight="1">
      <c r="B54" s="190" t="s">
        <v>72</v>
      </c>
      <c r="C54" s="13"/>
      <c r="D54" s="13"/>
      <c r="E54" s="13"/>
    </row>
    <row r="55" spans="2:5" ht="15.6">
      <c r="B55" s="189"/>
      <c r="C55" s="7"/>
      <c r="D55" s="7"/>
      <c r="E55" s="7"/>
    </row>
    <row r="56" spans="2:5" ht="15.6">
      <c r="B56" s="190" t="s">
        <v>73</v>
      </c>
      <c r="C56" s="13"/>
      <c r="D56" s="13"/>
      <c r="E56" s="13"/>
    </row>
    <row r="57" spans="2:5" ht="15.6">
      <c r="B57" s="190" t="s">
        <v>74</v>
      </c>
      <c r="C57" s="13"/>
      <c r="D57" s="13"/>
      <c r="E57" s="13"/>
    </row>
    <row r="58" spans="2:5" ht="15.6">
      <c r="B58" s="190" t="s">
        <v>75</v>
      </c>
      <c r="C58" s="13"/>
      <c r="D58" s="13"/>
      <c r="E58" s="13"/>
    </row>
    <row r="59" spans="2:5" ht="31.2">
      <c r="B59" s="190" t="s">
        <v>76</v>
      </c>
      <c r="C59" s="13"/>
      <c r="D59" s="13"/>
      <c r="E59" s="13"/>
    </row>
    <row r="60" spans="2:5" ht="31.2">
      <c r="B60" s="190" t="s">
        <v>77</v>
      </c>
      <c r="C60" s="13"/>
      <c r="D60" s="13"/>
      <c r="E60" s="13"/>
    </row>
    <row r="61" spans="2:5" ht="15.6">
      <c r="B61" s="190" t="s">
        <v>78</v>
      </c>
      <c r="C61" s="13"/>
      <c r="D61" s="13"/>
      <c r="E61" s="13"/>
    </row>
    <row r="62" spans="2:5" ht="15.6">
      <c r="B62" s="190" t="s">
        <v>79</v>
      </c>
      <c r="C62" s="13"/>
      <c r="D62" s="13"/>
      <c r="E62" s="13"/>
    </row>
    <row r="63" spans="2:5" ht="15.6">
      <c r="B63" s="190" t="s">
        <v>80</v>
      </c>
      <c r="C63" s="13"/>
      <c r="D63" s="13"/>
      <c r="E63" s="13"/>
    </row>
    <row r="64" spans="2:5" ht="15.6">
      <c r="B64" s="190" t="s">
        <v>81</v>
      </c>
      <c r="C64" s="13"/>
      <c r="D64" s="13"/>
      <c r="E64" s="13"/>
    </row>
    <row r="65" spans="2:5" ht="31.2">
      <c r="B65" s="190" t="s">
        <v>82</v>
      </c>
      <c r="C65" s="13"/>
      <c r="D65" s="13"/>
      <c r="E65" s="13"/>
    </row>
    <row r="66" spans="2:5" ht="15.6">
      <c r="B66" s="190" t="s">
        <v>83</v>
      </c>
      <c r="C66" s="13"/>
      <c r="D66" s="13"/>
      <c r="E66" s="13"/>
    </row>
    <row r="67" spans="2:5" ht="15.6">
      <c r="B67" s="190" t="s">
        <v>84</v>
      </c>
      <c r="C67" s="13"/>
      <c r="D67" s="13"/>
      <c r="E67" s="13"/>
    </row>
    <row r="68" spans="2:5" ht="15.6">
      <c r="B68" s="190" t="s">
        <v>85</v>
      </c>
      <c r="C68" s="13"/>
      <c r="D68" s="13"/>
      <c r="E68" s="13"/>
    </row>
    <row r="69" spans="2:5" ht="15.6">
      <c r="B69" s="190"/>
      <c r="C69" s="13"/>
      <c r="D69" s="13"/>
      <c r="E69" s="13"/>
    </row>
    <row r="70" spans="2:5" ht="39" customHeight="1" thickBot="1">
      <c r="B70" s="197" t="s">
        <v>128</v>
      </c>
      <c r="C70" s="14"/>
      <c r="D70" s="14"/>
      <c r="E70" s="14"/>
    </row>
    <row r="71" spans="2:5" ht="15.6">
      <c r="B71" s="198"/>
      <c r="C71" s="9"/>
      <c r="D71" s="6"/>
      <c r="E71" s="6"/>
    </row>
    <row r="72" spans="2:5" ht="15.6">
      <c r="B72" s="196" t="s">
        <v>86</v>
      </c>
      <c r="C72" s="5"/>
      <c r="D72" s="10"/>
      <c r="E72" s="6"/>
    </row>
    <row r="73" spans="2:5" ht="15.6">
      <c r="B73" s="196"/>
      <c r="C73" s="5"/>
      <c r="D73" s="10"/>
      <c r="E73" s="6"/>
    </row>
    <row r="74" spans="2:5" ht="29.25" customHeight="1">
      <c r="B74" s="191" t="s">
        <v>87</v>
      </c>
      <c r="C74" s="12"/>
      <c r="D74" s="12"/>
      <c r="E74" s="12"/>
    </row>
    <row r="75" spans="2:5" ht="15.6">
      <c r="B75" s="196"/>
      <c r="C75" s="5"/>
      <c r="D75" s="10"/>
      <c r="E75" s="6"/>
    </row>
    <row r="76" spans="2:5" ht="15.6">
      <c r="B76" s="189" t="s">
        <v>35</v>
      </c>
      <c r="C76" s="11"/>
      <c r="D76" s="11"/>
      <c r="E76" s="11"/>
    </row>
    <row r="77" spans="2:5" ht="15.6">
      <c r="B77" s="190" t="s">
        <v>88</v>
      </c>
      <c r="C77" s="13"/>
      <c r="D77" s="13"/>
      <c r="E77" s="13"/>
    </row>
    <row r="78" spans="2:5" ht="15.6">
      <c r="B78" s="189" t="s">
        <v>89</v>
      </c>
      <c r="C78" s="7"/>
      <c r="D78" s="7"/>
      <c r="E78" s="7"/>
    </row>
    <row r="79" spans="2:5" ht="15.6">
      <c r="B79" s="190" t="s">
        <v>129</v>
      </c>
      <c r="C79" s="13"/>
      <c r="D79" s="13"/>
      <c r="E79" s="13"/>
    </row>
    <row r="80" spans="2:5" ht="15.6">
      <c r="B80" s="190" t="s">
        <v>90</v>
      </c>
      <c r="C80" s="13"/>
      <c r="D80" s="13"/>
      <c r="E80" s="13"/>
    </row>
    <row r="81" spans="2:5" ht="15.6">
      <c r="B81" s="190" t="s">
        <v>91</v>
      </c>
      <c r="C81" s="13"/>
      <c r="D81" s="13"/>
      <c r="E81" s="13"/>
    </row>
    <row r="82" spans="2:5" ht="15.6">
      <c r="B82" s="190" t="s">
        <v>92</v>
      </c>
      <c r="C82" s="13"/>
      <c r="D82" s="13"/>
      <c r="E82" s="13"/>
    </row>
    <row r="83" spans="2:5" ht="15.6">
      <c r="B83" s="190" t="s">
        <v>93</v>
      </c>
      <c r="C83" s="13"/>
      <c r="D83" s="13"/>
      <c r="E83" s="13"/>
    </row>
    <row r="84" spans="2:5" ht="15.6">
      <c r="B84" s="190" t="s">
        <v>94</v>
      </c>
      <c r="C84" s="13"/>
      <c r="D84" s="13"/>
      <c r="E84" s="13"/>
    </row>
    <row r="85" spans="2:5" ht="15.6">
      <c r="B85" s="189" t="s">
        <v>95</v>
      </c>
      <c r="C85" s="7"/>
      <c r="D85" s="7"/>
      <c r="E85" s="7"/>
    </row>
    <row r="86" spans="2:5" ht="15.6" hidden="1">
      <c r="B86" s="189" t="s">
        <v>96</v>
      </c>
      <c r="C86" s="7"/>
      <c r="D86" s="7"/>
      <c r="E86" s="7"/>
    </row>
    <row r="87" spans="2:5" ht="15.6" hidden="1">
      <c r="B87" s="190" t="s">
        <v>97</v>
      </c>
      <c r="C87" s="13"/>
      <c r="D87" s="13"/>
      <c r="E87" s="13"/>
    </row>
    <row r="88" spans="2:5" ht="15.6" hidden="1">
      <c r="B88" s="190" t="s">
        <v>93</v>
      </c>
      <c r="C88" s="13"/>
      <c r="D88" s="13"/>
      <c r="E88" s="13"/>
    </row>
    <row r="89" spans="2:5" ht="15.6" hidden="1">
      <c r="B89" s="190" t="s">
        <v>98</v>
      </c>
      <c r="C89" s="13"/>
      <c r="D89" s="13"/>
      <c r="E89" s="13"/>
    </row>
    <row r="90" spans="2:5" ht="15.6" hidden="1">
      <c r="B90" s="190" t="s">
        <v>99</v>
      </c>
      <c r="C90" s="13"/>
      <c r="D90" s="13"/>
      <c r="E90" s="13"/>
    </row>
    <row r="91" spans="2:5" ht="15.6" hidden="1">
      <c r="B91" s="189" t="s">
        <v>100</v>
      </c>
      <c r="C91" s="7"/>
      <c r="D91" s="7"/>
      <c r="E91" s="7"/>
    </row>
    <row r="92" spans="2:5" ht="15.6" hidden="1">
      <c r="B92" s="190" t="s">
        <v>101</v>
      </c>
      <c r="C92" s="13"/>
      <c r="D92" s="13"/>
      <c r="E92" s="13"/>
    </row>
    <row r="93" spans="2:5" ht="15.6" hidden="1">
      <c r="B93" s="190" t="s">
        <v>102</v>
      </c>
      <c r="C93" s="13"/>
      <c r="D93" s="13"/>
      <c r="E93" s="13"/>
    </row>
    <row r="94" spans="2:5" ht="15.6" hidden="1">
      <c r="B94" s="190" t="s">
        <v>40</v>
      </c>
      <c r="C94" s="13"/>
      <c r="D94" s="13"/>
      <c r="E94" s="13"/>
    </row>
    <row r="95" spans="2:5" ht="31.2" hidden="1">
      <c r="B95" s="190" t="s">
        <v>103</v>
      </c>
      <c r="C95" s="13"/>
      <c r="D95" s="13"/>
      <c r="E95" s="13"/>
    </row>
    <row r="96" spans="2:5" ht="15.6" hidden="1">
      <c r="B96" s="189" t="s">
        <v>104</v>
      </c>
      <c r="C96" s="7"/>
      <c r="D96" s="7"/>
      <c r="E96" s="7"/>
    </row>
    <row r="97" spans="2:5" ht="15.6" hidden="1">
      <c r="B97" s="190" t="s">
        <v>105</v>
      </c>
      <c r="C97" s="13"/>
      <c r="D97" s="13"/>
      <c r="E97" s="13"/>
    </row>
    <row r="98" spans="2:5" ht="15.6" hidden="1">
      <c r="B98" s="190" t="s">
        <v>106</v>
      </c>
      <c r="C98" s="13"/>
      <c r="D98" s="13"/>
      <c r="E98" s="13"/>
    </row>
    <row r="99" spans="2:5" ht="15.6" hidden="1">
      <c r="B99" s="190" t="s">
        <v>107</v>
      </c>
      <c r="C99" s="13"/>
      <c r="D99" s="13"/>
      <c r="E99" s="13"/>
    </row>
    <row r="100" spans="2:5" ht="15.6" hidden="1">
      <c r="B100" s="190" t="s">
        <v>108</v>
      </c>
      <c r="C100" s="13"/>
      <c r="D100" s="13"/>
      <c r="E100" s="13"/>
    </row>
    <row r="101" spans="2:5" ht="15.6" hidden="1">
      <c r="B101" s="190" t="s">
        <v>109</v>
      </c>
      <c r="C101" s="13"/>
      <c r="D101" s="13"/>
      <c r="E101" s="13"/>
    </row>
    <row r="102" spans="2:5" ht="15.6" hidden="1">
      <c r="B102" s="190" t="s">
        <v>110</v>
      </c>
      <c r="C102" s="13"/>
      <c r="D102" s="13"/>
      <c r="E102" s="13"/>
    </row>
    <row r="103" spans="2:5" ht="15" hidden="1" customHeight="1">
      <c r="B103" s="190" t="s">
        <v>111</v>
      </c>
      <c r="C103" s="13"/>
      <c r="D103" s="13"/>
      <c r="E103" s="13"/>
    </row>
    <row r="104" spans="2:5" ht="15.6" hidden="1">
      <c r="B104" s="189" t="s">
        <v>112</v>
      </c>
      <c r="C104" s="7"/>
      <c r="D104" s="7"/>
      <c r="E104" s="7"/>
    </row>
    <row r="105" spans="2:5" ht="15.6" hidden="1">
      <c r="B105" s="190" t="s">
        <v>113</v>
      </c>
      <c r="C105" s="13"/>
      <c r="D105" s="13"/>
      <c r="E105" s="13"/>
    </row>
    <row r="106" spans="2:5" ht="15.6" hidden="1">
      <c r="B106" s="190" t="s">
        <v>93</v>
      </c>
      <c r="C106" s="13"/>
      <c r="D106" s="13"/>
      <c r="E106" s="13"/>
    </row>
    <row r="107" spans="2:5" ht="15.6" hidden="1">
      <c r="B107" s="190" t="s">
        <v>114</v>
      </c>
      <c r="C107" s="13"/>
      <c r="D107" s="13"/>
      <c r="E107" s="13"/>
    </row>
    <row r="108" spans="2:5" ht="15.6" hidden="1">
      <c r="B108" s="189" t="s">
        <v>115</v>
      </c>
      <c r="C108" s="7"/>
      <c r="D108" s="7"/>
      <c r="E108" s="7"/>
    </row>
    <row r="109" spans="2:5" ht="15.6" hidden="1">
      <c r="B109" s="190" t="s">
        <v>116</v>
      </c>
      <c r="C109" s="13"/>
      <c r="D109" s="13"/>
      <c r="E109" s="13"/>
    </row>
    <row r="110" spans="2:5" ht="15.6" hidden="1">
      <c r="B110" s="189" t="s">
        <v>117</v>
      </c>
      <c r="C110" s="7"/>
      <c r="D110" s="7"/>
      <c r="E110" s="7"/>
    </row>
    <row r="111" spans="2:5" ht="15.6" hidden="1">
      <c r="B111" s="190" t="s">
        <v>118</v>
      </c>
      <c r="C111" s="13"/>
      <c r="D111" s="13"/>
      <c r="E111" s="13"/>
    </row>
    <row r="112" spans="2:5" ht="15.6" hidden="1">
      <c r="B112" s="190" t="s">
        <v>40</v>
      </c>
      <c r="C112" s="13"/>
      <c r="D112" s="13"/>
      <c r="E112" s="13"/>
    </row>
    <row r="113" spans="2:5" ht="15.6">
      <c r="B113" s="189" t="s">
        <v>119</v>
      </c>
      <c r="C113" s="7"/>
      <c r="D113" s="7"/>
      <c r="E113" s="7"/>
    </row>
    <row r="114" spans="2:5" ht="15.6">
      <c r="B114" s="190" t="s">
        <v>120</v>
      </c>
      <c r="C114" s="13"/>
      <c r="D114" s="13"/>
      <c r="E114" s="13"/>
    </row>
    <row r="115" spans="2:5" ht="15.6">
      <c r="B115" s="190" t="s">
        <v>121</v>
      </c>
      <c r="C115" s="13"/>
      <c r="D115" s="13"/>
      <c r="E115" s="13"/>
    </row>
    <row r="116" spans="2:5" ht="15.6" hidden="1">
      <c r="B116" s="189" t="s">
        <v>122</v>
      </c>
      <c r="C116" s="7"/>
      <c r="D116" s="7"/>
      <c r="E116" s="7"/>
    </row>
    <row r="117" spans="2:5" ht="15.6">
      <c r="B117" s="190" t="s">
        <v>123</v>
      </c>
      <c r="C117" s="13"/>
      <c r="D117" s="13"/>
      <c r="E117" s="13"/>
    </row>
    <row r="118" spans="2:5" ht="15.6">
      <c r="B118" s="189" t="s">
        <v>124</v>
      </c>
      <c r="C118" s="7"/>
      <c r="D118" s="7"/>
      <c r="E118" s="7"/>
    </row>
    <row r="119" spans="2:5" ht="16.2" thickBot="1">
      <c r="B119" s="194" t="s">
        <v>125</v>
      </c>
      <c r="C119" s="13"/>
      <c r="D119" s="13"/>
      <c r="E119" s="13"/>
    </row>
    <row r="120" spans="2:5" ht="16.2" thickBot="1">
      <c r="B120" s="184"/>
    </row>
    <row r="121" spans="2:5" ht="15.6">
      <c r="B121" s="186" t="s">
        <v>126</v>
      </c>
    </row>
    <row r="122" spans="2:5" ht="15.6">
      <c r="B122" s="199" t="s">
        <v>228</v>
      </c>
    </row>
    <row r="123" spans="2:5" ht="15.6">
      <c r="B123" s="200" t="s">
        <v>229</v>
      </c>
    </row>
    <row r="124" spans="2:5" ht="15.6">
      <c r="B124" s="200" t="s">
        <v>230</v>
      </c>
    </row>
    <row r="125" spans="2:5" ht="15.6">
      <c r="B125" s="200" t="s">
        <v>231</v>
      </c>
    </row>
    <row r="126" spans="2:5" ht="15.6">
      <c r="B126" s="200" t="s">
        <v>232</v>
      </c>
    </row>
    <row r="127" spans="2:5" ht="15.6">
      <c r="B127" s="200" t="s">
        <v>233</v>
      </c>
    </row>
    <row r="128" spans="2:5" ht="15.6">
      <c r="B128" s="200" t="s">
        <v>234</v>
      </c>
    </row>
    <row r="129" spans="2:2" ht="15.6">
      <c r="B129" s="200" t="s">
        <v>235</v>
      </c>
    </row>
    <row r="130" spans="2:2" ht="15.6">
      <c r="B130" s="200" t="s">
        <v>236</v>
      </c>
    </row>
    <row r="131" spans="2:2" ht="15.6">
      <c r="B131" s="200" t="s">
        <v>237</v>
      </c>
    </row>
    <row r="132" spans="2:2" ht="15.6">
      <c r="B132" s="200" t="s">
        <v>238</v>
      </c>
    </row>
    <row r="133" spans="2:2" ht="15.6">
      <c r="B133" s="200" t="s">
        <v>239</v>
      </c>
    </row>
    <row r="134" spans="2:2" ht="15.6">
      <c r="B134" s="200" t="s">
        <v>240</v>
      </c>
    </row>
    <row r="135" spans="2:2" ht="15.6">
      <c r="B135" s="200" t="s">
        <v>241</v>
      </c>
    </row>
    <row r="136" spans="2:2" ht="15.6">
      <c r="B136" s="200" t="s">
        <v>242</v>
      </c>
    </row>
    <row r="137" spans="2:2" ht="15.6">
      <c r="B137" s="200" t="s">
        <v>243</v>
      </c>
    </row>
    <row r="138" spans="2:2" ht="15.6">
      <c r="B138" s="200" t="s">
        <v>244</v>
      </c>
    </row>
    <row r="139" spans="2:2" ht="15.6">
      <c r="B139" s="200" t="s">
        <v>245</v>
      </c>
    </row>
    <row r="140" spans="2:2" ht="15.6">
      <c r="B140" s="200" t="s">
        <v>246</v>
      </c>
    </row>
    <row r="141" spans="2:2" ht="15.6">
      <c r="B141" s="200" t="s">
        <v>247</v>
      </c>
    </row>
    <row r="142" spans="2:2" ht="15.6">
      <c r="B142" s="200" t="s">
        <v>248</v>
      </c>
    </row>
    <row r="143" spans="2:2" ht="15.6">
      <c r="B143" s="200" t="s">
        <v>249</v>
      </c>
    </row>
    <row r="144" spans="2:2" ht="15.6">
      <c r="B144" s="200" t="s">
        <v>250</v>
      </c>
    </row>
    <row r="145" spans="2:2" ht="15.6">
      <c r="B145" s="200" t="s">
        <v>251</v>
      </c>
    </row>
    <row r="146" spans="2:2" ht="15.6">
      <c r="B146" s="200" t="s">
        <v>252</v>
      </c>
    </row>
    <row r="147" spans="2:2" ht="15.6">
      <c r="B147" s="200" t="s">
        <v>253</v>
      </c>
    </row>
    <row r="148" spans="2:2" ht="15.6">
      <c r="B148" s="200" t="s">
        <v>254</v>
      </c>
    </row>
    <row r="149" spans="2:2" ht="15.6">
      <c r="B149" s="200" t="s">
        <v>255</v>
      </c>
    </row>
    <row r="150" spans="2:2" ht="15.6">
      <c r="B150" s="200" t="s">
        <v>256</v>
      </c>
    </row>
    <row r="151" spans="2:2" ht="15.6">
      <c r="B151" s="200" t="s">
        <v>257</v>
      </c>
    </row>
    <row r="152" spans="2:2" ht="15.6">
      <c r="B152" s="200"/>
    </row>
    <row r="153" spans="2:2" ht="15.6">
      <c r="B153" s="199" t="s">
        <v>258</v>
      </c>
    </row>
    <row r="154" spans="2:2" ht="15.6">
      <c r="B154" s="200"/>
    </row>
    <row r="155" spans="2:2" ht="15.6">
      <c r="B155" s="200" t="s">
        <v>259</v>
      </c>
    </row>
    <row r="156" spans="2:2" ht="15.6">
      <c r="B156" s="200" t="s">
        <v>260</v>
      </c>
    </row>
    <row r="157" spans="2:2" ht="15.6">
      <c r="B157" s="200" t="s">
        <v>261</v>
      </c>
    </row>
    <row r="158" spans="2:2" ht="15.6">
      <c r="B158" s="200" t="s">
        <v>262</v>
      </c>
    </row>
    <row r="159" spans="2:2" ht="15.6">
      <c r="B159" s="200" t="s">
        <v>263</v>
      </c>
    </row>
    <row r="160" spans="2:2" ht="15.6">
      <c r="B160" s="200" t="s">
        <v>264</v>
      </c>
    </row>
    <row r="161" spans="2:2" ht="15.6">
      <c r="B161" s="200" t="s">
        <v>237</v>
      </c>
    </row>
    <row r="162" spans="2:2" ht="15.6">
      <c r="B162" s="200" t="s">
        <v>238</v>
      </c>
    </row>
    <row r="163" spans="2:2" ht="15.6">
      <c r="B163" s="200" t="s">
        <v>265</v>
      </c>
    </row>
    <row r="164" spans="2:2" ht="15.6">
      <c r="B164" s="200" t="s">
        <v>266</v>
      </c>
    </row>
    <row r="165" spans="2:2" ht="15.6">
      <c r="B165" s="200" t="s">
        <v>267</v>
      </c>
    </row>
    <row r="166" spans="2:2" ht="15.6">
      <c r="B166" s="200" t="s">
        <v>268</v>
      </c>
    </row>
    <row r="167" spans="2:2" ht="15.6">
      <c r="B167" s="200" t="s">
        <v>269</v>
      </c>
    </row>
    <row r="168" spans="2:2" ht="15.6">
      <c r="B168" s="200" t="s">
        <v>270</v>
      </c>
    </row>
    <row r="169" spans="2:2" ht="15.6">
      <c r="B169" s="200" t="s">
        <v>246</v>
      </c>
    </row>
    <row r="170" spans="2:2" ht="15.6">
      <c r="B170" s="200" t="s">
        <v>271</v>
      </c>
    </row>
    <row r="171" spans="2:2" ht="15.6">
      <c r="B171" s="200" t="s">
        <v>272</v>
      </c>
    </row>
    <row r="172" spans="2:2" ht="15.6">
      <c r="B172" s="200" t="s">
        <v>273</v>
      </c>
    </row>
    <row r="173" spans="2:2" ht="15.6">
      <c r="B173" s="200" t="s">
        <v>274</v>
      </c>
    </row>
    <row r="174" spans="2:2" ht="15.6">
      <c r="B174" s="200" t="s">
        <v>275</v>
      </c>
    </row>
    <row r="175" spans="2:2" ht="15.6">
      <c r="B175" s="200" t="s">
        <v>276</v>
      </c>
    </row>
    <row r="176" spans="2:2" ht="15.6">
      <c r="B176" s="200" t="s">
        <v>277</v>
      </c>
    </row>
    <row r="177" spans="2:2" ht="15.6">
      <c r="B177" s="200" t="s">
        <v>278</v>
      </c>
    </row>
    <row r="178" spans="2:2" ht="15.6">
      <c r="B178" s="200" t="s">
        <v>279</v>
      </c>
    </row>
    <row r="179" spans="2:2" ht="15.6">
      <c r="B179" s="200" t="s">
        <v>280</v>
      </c>
    </row>
    <row r="180" spans="2:2" ht="15.6">
      <c r="B180" s="200" t="s">
        <v>281</v>
      </c>
    </row>
    <row r="181" spans="2:2" ht="15.6">
      <c r="B181" s="200" t="s">
        <v>282</v>
      </c>
    </row>
    <row r="182" spans="2:2" ht="15.6">
      <c r="B182" s="200" t="s">
        <v>283</v>
      </c>
    </row>
    <row r="183" spans="2:2" ht="15.6">
      <c r="B183" s="200" t="s">
        <v>284</v>
      </c>
    </row>
    <row r="184" spans="2:2" ht="15.6">
      <c r="B184" s="200" t="s">
        <v>285</v>
      </c>
    </row>
    <row r="185" spans="2:2" ht="15.6">
      <c r="B185" s="200" t="s">
        <v>286</v>
      </c>
    </row>
    <row r="186" spans="2:2" ht="15.6">
      <c r="B186" s="200" t="s">
        <v>287</v>
      </c>
    </row>
    <row r="187" spans="2:2" ht="15.6">
      <c r="B187" s="200" t="s">
        <v>288</v>
      </c>
    </row>
    <row r="188" spans="2:2" ht="15.6">
      <c r="B188" s="200" t="s">
        <v>289</v>
      </c>
    </row>
    <row r="189" spans="2:2" ht="15.6">
      <c r="B189" s="200" t="s">
        <v>290</v>
      </c>
    </row>
    <row r="190" spans="2:2" ht="15.6">
      <c r="B190" s="200" t="s">
        <v>291</v>
      </c>
    </row>
    <row r="191" spans="2:2" ht="15.6">
      <c r="B191" s="200" t="s">
        <v>292</v>
      </c>
    </row>
    <row r="192" spans="2:2" ht="15.6">
      <c r="B192" s="200" t="s">
        <v>293</v>
      </c>
    </row>
    <row r="193" spans="2:2" ht="15.6">
      <c r="B193" s="200" t="s">
        <v>294</v>
      </c>
    </row>
    <row r="194" spans="2:2" ht="15.6">
      <c r="B194" s="200" t="s">
        <v>295</v>
      </c>
    </row>
    <row r="195" spans="2:2" ht="15.6">
      <c r="B195" s="200" t="s">
        <v>296</v>
      </c>
    </row>
    <row r="196" spans="2:2" ht="15.6">
      <c r="B196" s="200" t="s">
        <v>297</v>
      </c>
    </row>
    <row r="197" spans="2:2" ht="15.6">
      <c r="B197" s="200" t="s">
        <v>298</v>
      </c>
    </row>
    <row r="198" spans="2:2" ht="15.6">
      <c r="B198" s="200" t="s">
        <v>299</v>
      </c>
    </row>
    <row r="199" spans="2:2" ht="15.6">
      <c r="B199" s="200" t="s">
        <v>300</v>
      </c>
    </row>
    <row r="200" spans="2:2" ht="15.6">
      <c r="B200" s="200" t="s">
        <v>301</v>
      </c>
    </row>
    <row r="201" spans="2:2" ht="15.6">
      <c r="B201" s="200" t="s">
        <v>302</v>
      </c>
    </row>
    <row r="202" spans="2:2" ht="15.6">
      <c r="B202" s="200" t="s">
        <v>303</v>
      </c>
    </row>
    <row r="203" spans="2:2" ht="15.6">
      <c r="B203" s="200" t="s">
        <v>304</v>
      </c>
    </row>
    <row r="204" spans="2:2" ht="15.6">
      <c r="B204" s="200" t="s">
        <v>305</v>
      </c>
    </row>
    <row r="205" spans="2:2" ht="15.6">
      <c r="B205" s="200" t="s">
        <v>306</v>
      </c>
    </row>
    <row r="206" spans="2:2" ht="15.6">
      <c r="B206" s="200" t="s">
        <v>307</v>
      </c>
    </row>
    <row r="207" spans="2:2" ht="15.6">
      <c r="B207" s="200" t="s">
        <v>308</v>
      </c>
    </row>
    <row r="208" spans="2:2" ht="15.6">
      <c r="B208" s="200" t="s">
        <v>309</v>
      </c>
    </row>
    <row r="209" spans="2:2" ht="15.6">
      <c r="B209" s="200" t="s">
        <v>310</v>
      </c>
    </row>
    <row r="210" spans="2:2" ht="15.6">
      <c r="B210" s="200" t="s">
        <v>311</v>
      </c>
    </row>
    <row r="211" spans="2:2" ht="15.6">
      <c r="B211" s="200" t="s">
        <v>312</v>
      </c>
    </row>
    <row r="212" spans="2:2" ht="15.6">
      <c r="B212" s="200" t="s">
        <v>313</v>
      </c>
    </row>
    <row r="213" spans="2:2" ht="15.6">
      <c r="B213" s="200" t="s">
        <v>314</v>
      </c>
    </row>
    <row r="214" spans="2:2" ht="15.6">
      <c r="B214" s="200" t="s">
        <v>315</v>
      </c>
    </row>
    <row r="215" spans="2:2" ht="15.6">
      <c r="B215" s="200"/>
    </row>
    <row r="216" spans="2:2" ht="15.6">
      <c r="B216" s="199" t="s">
        <v>316</v>
      </c>
    </row>
    <row r="217" spans="2:2" ht="15.6">
      <c r="B217" s="199" t="s">
        <v>317</v>
      </c>
    </row>
    <row r="218" spans="2:2" ht="15.6">
      <c r="B218" s="200" t="s">
        <v>318</v>
      </c>
    </row>
    <row r="219" spans="2:2" ht="15.6">
      <c r="B219" s="200" t="s">
        <v>264</v>
      </c>
    </row>
    <row r="220" spans="2:2" ht="15.6">
      <c r="B220" s="200" t="s">
        <v>319</v>
      </c>
    </row>
    <row r="221" spans="2:2" ht="15.6">
      <c r="B221" s="200" t="s">
        <v>246</v>
      </c>
    </row>
    <row r="222" spans="2:2" ht="15.6">
      <c r="B222" s="200" t="s">
        <v>320</v>
      </c>
    </row>
    <row r="223" spans="2:2" ht="15.6">
      <c r="B223" s="200" t="s">
        <v>321</v>
      </c>
    </row>
    <row r="224" spans="2:2" ht="15.6">
      <c r="B224" s="200" t="s">
        <v>322</v>
      </c>
    </row>
    <row r="225" spans="2:2" ht="15.6">
      <c r="B225" s="200" t="s">
        <v>323</v>
      </c>
    </row>
    <row r="226" spans="2:2" ht="15.6">
      <c r="B226" s="200" t="s">
        <v>324</v>
      </c>
    </row>
    <row r="227" spans="2:2" ht="15.6">
      <c r="B227" s="200" t="s">
        <v>325</v>
      </c>
    </row>
    <row r="228" spans="2:2" ht="15.6">
      <c r="B228" s="200" t="s">
        <v>326</v>
      </c>
    </row>
    <row r="229" spans="2:2" ht="15.6">
      <c r="B229" s="200" t="s">
        <v>327</v>
      </c>
    </row>
    <row r="230" spans="2:2" ht="15.6">
      <c r="B230" s="200" t="s">
        <v>328</v>
      </c>
    </row>
    <row r="231" spans="2:2" ht="15.6">
      <c r="B231" s="200" t="s">
        <v>329</v>
      </c>
    </row>
    <row r="232" spans="2:2" ht="15.6">
      <c r="B232" s="200" t="s">
        <v>330</v>
      </c>
    </row>
    <row r="233" spans="2:2" ht="15.6">
      <c r="B233" s="200" t="s">
        <v>253</v>
      </c>
    </row>
    <row r="234" spans="2:2" ht="15.6">
      <c r="B234" s="200" t="s">
        <v>291</v>
      </c>
    </row>
    <row r="235" spans="2:2" ht="15.6">
      <c r="B235" s="200" t="s">
        <v>331</v>
      </c>
    </row>
    <row r="236" spans="2:2" ht="15.6">
      <c r="B236" s="200" t="s">
        <v>332</v>
      </c>
    </row>
    <row r="237" spans="2:2" ht="15.6">
      <c r="B237" s="200" t="s">
        <v>333</v>
      </c>
    </row>
    <row r="238" spans="2:2" ht="15.6">
      <c r="B238" s="200" t="s">
        <v>334</v>
      </c>
    </row>
    <row r="239" spans="2:2" ht="15.6">
      <c r="B239" s="200" t="s">
        <v>335</v>
      </c>
    </row>
    <row r="240" spans="2:2" ht="15.6">
      <c r="B240" s="200" t="s">
        <v>336</v>
      </c>
    </row>
    <row r="241" spans="2:2" ht="15.6">
      <c r="B241" s="200" t="s">
        <v>337</v>
      </c>
    </row>
    <row r="242" spans="2:2" ht="15.6">
      <c r="B242" s="200"/>
    </row>
    <row r="243" spans="2:2" ht="15.6">
      <c r="B243" s="199" t="s">
        <v>338</v>
      </c>
    </row>
    <row r="244" spans="2:2" ht="15.6">
      <c r="B244" s="200" t="s">
        <v>339</v>
      </c>
    </row>
    <row r="245" spans="2:2" ht="15.6">
      <c r="B245" s="200" t="s">
        <v>340</v>
      </c>
    </row>
    <row r="246" spans="2:2" ht="15.6">
      <c r="B246" s="200" t="s">
        <v>341</v>
      </c>
    </row>
    <row r="247" spans="2:2" ht="15.6">
      <c r="B247" s="200" t="s">
        <v>342</v>
      </c>
    </row>
    <row r="248" spans="2:2" ht="15.6">
      <c r="B248" s="200" t="s">
        <v>343</v>
      </c>
    </row>
    <row r="249" spans="2:2" ht="15.6">
      <c r="B249" s="200" t="s">
        <v>344</v>
      </c>
    </row>
    <row r="250" spans="2:2" ht="15.6">
      <c r="B250" s="200" t="s">
        <v>345</v>
      </c>
    </row>
    <row r="251" spans="2:2" ht="15.6">
      <c r="B251" s="200" t="s">
        <v>264</v>
      </c>
    </row>
    <row r="252" spans="2:2" ht="15.6">
      <c r="B252" s="200" t="s">
        <v>237</v>
      </c>
    </row>
    <row r="253" spans="2:2" ht="15.6">
      <c r="B253" s="200" t="s">
        <v>346</v>
      </c>
    </row>
    <row r="254" spans="2:2" ht="15.6">
      <c r="B254" s="200" t="s">
        <v>246</v>
      </c>
    </row>
    <row r="255" spans="2:2" ht="15.6">
      <c r="B255" s="200" t="s">
        <v>347</v>
      </c>
    </row>
    <row r="256" spans="2:2" ht="15.6">
      <c r="B256" s="200" t="s">
        <v>348</v>
      </c>
    </row>
    <row r="257" spans="2:2" ht="15.6">
      <c r="B257" s="200" t="s">
        <v>349</v>
      </c>
    </row>
    <row r="258" spans="2:2" ht="15.6">
      <c r="B258" s="200" t="s">
        <v>350</v>
      </c>
    </row>
    <row r="259" spans="2:2" ht="15.6">
      <c r="B259" s="200" t="s">
        <v>351</v>
      </c>
    </row>
    <row r="260" spans="2:2" ht="15.6">
      <c r="B260" s="200" t="s">
        <v>253</v>
      </c>
    </row>
    <row r="261" spans="2:2" ht="15.6">
      <c r="B261" s="200" t="s">
        <v>291</v>
      </c>
    </row>
    <row r="262" spans="2:2" ht="15.6">
      <c r="B262" s="200" t="s">
        <v>352</v>
      </c>
    </row>
    <row r="263" spans="2:2" ht="15.6">
      <c r="B263" s="200" t="s">
        <v>353</v>
      </c>
    </row>
    <row r="264" spans="2:2" ht="15.6">
      <c r="B264" s="200" t="s">
        <v>354</v>
      </c>
    </row>
    <row r="265" spans="2:2" ht="15.6">
      <c r="B265" s="200" t="s">
        <v>355</v>
      </c>
    </row>
    <row r="266" spans="2:2" ht="15.6">
      <c r="B266" s="200" t="s">
        <v>356</v>
      </c>
    </row>
    <row r="267" spans="2:2" ht="15.6">
      <c r="B267" s="200" t="s">
        <v>357</v>
      </c>
    </row>
    <row r="268" spans="2:2" ht="15.6">
      <c r="B268" s="200" t="s">
        <v>358</v>
      </c>
    </row>
    <row r="269" spans="2:2" ht="15.6">
      <c r="B269" s="200" t="s">
        <v>359</v>
      </c>
    </row>
    <row r="270" spans="2:2" ht="15.6">
      <c r="B270" s="200" t="s">
        <v>360</v>
      </c>
    </row>
    <row r="271" spans="2:2" ht="15.6">
      <c r="B271" s="200" t="s">
        <v>361</v>
      </c>
    </row>
    <row r="272" spans="2:2" ht="15.6">
      <c r="B272" s="200" t="s">
        <v>362</v>
      </c>
    </row>
    <row r="273" spans="2:2" ht="15.6">
      <c r="B273" s="200"/>
    </row>
    <row r="274" spans="2:2" ht="15.6">
      <c r="B274" s="199" t="s">
        <v>363</v>
      </c>
    </row>
    <row r="275" spans="2:2" ht="15.6">
      <c r="B275" s="200" t="s">
        <v>364</v>
      </c>
    </row>
    <row r="276" spans="2:2" ht="15.6">
      <c r="B276" s="200" t="s">
        <v>365</v>
      </c>
    </row>
    <row r="277" spans="2:2" ht="15.6">
      <c r="B277" s="200" t="s">
        <v>264</v>
      </c>
    </row>
    <row r="278" spans="2:2" ht="15.6">
      <c r="B278" s="200" t="s">
        <v>237</v>
      </c>
    </row>
    <row r="279" spans="2:2" ht="15.6">
      <c r="B279" s="200" t="s">
        <v>366</v>
      </c>
    </row>
    <row r="280" spans="2:2" ht="15.6">
      <c r="B280" s="200" t="s">
        <v>246</v>
      </c>
    </row>
    <row r="281" spans="2:2" ht="15.6">
      <c r="B281" s="200" t="s">
        <v>367</v>
      </c>
    </row>
    <row r="282" spans="2:2" ht="15.6">
      <c r="B282" s="200" t="s">
        <v>368</v>
      </c>
    </row>
    <row r="283" spans="2:2" ht="15.6">
      <c r="B283" s="200" t="s">
        <v>369</v>
      </c>
    </row>
    <row r="284" spans="2:2" ht="15.6">
      <c r="B284" s="200" t="s">
        <v>370</v>
      </c>
    </row>
    <row r="285" spans="2:2" ht="15.6">
      <c r="B285" s="200" t="s">
        <v>253</v>
      </c>
    </row>
    <row r="286" spans="2:2" ht="15.6">
      <c r="B286" s="200" t="s">
        <v>371</v>
      </c>
    </row>
    <row r="287" spans="2:2" ht="15.6">
      <c r="B287" s="200" t="s">
        <v>333</v>
      </c>
    </row>
    <row r="288" spans="2:2" ht="15.6">
      <c r="B288" s="200" t="s">
        <v>372</v>
      </c>
    </row>
    <row r="289" spans="2:2" ht="15.6">
      <c r="B289" s="200" t="s">
        <v>360</v>
      </c>
    </row>
    <row r="290" spans="2:2" ht="15.6">
      <c r="B290" s="200" t="s">
        <v>373</v>
      </c>
    </row>
    <row r="291" spans="2:2" ht="15.6">
      <c r="B291" s="200" t="s">
        <v>374</v>
      </c>
    </row>
    <row r="292" spans="2:2" ht="15.6">
      <c r="B292" s="200"/>
    </row>
    <row r="293" spans="2:2" ht="15.6">
      <c r="B293" s="199" t="s">
        <v>375</v>
      </c>
    </row>
    <row r="294" spans="2:2" ht="15.6">
      <c r="B294" s="200" t="s">
        <v>376</v>
      </c>
    </row>
    <row r="295" spans="2:2" ht="15.6">
      <c r="B295" s="200" t="s">
        <v>377</v>
      </c>
    </row>
    <row r="296" spans="2:2" ht="15.6">
      <c r="B296" s="200" t="s">
        <v>264</v>
      </c>
    </row>
    <row r="297" spans="2:2" ht="15.6">
      <c r="B297" s="200" t="s">
        <v>237</v>
      </c>
    </row>
    <row r="298" spans="2:2" ht="15.6">
      <c r="B298" s="200" t="s">
        <v>378</v>
      </c>
    </row>
    <row r="299" spans="2:2" ht="15.6">
      <c r="B299" s="200" t="s">
        <v>246</v>
      </c>
    </row>
    <row r="300" spans="2:2" ht="15.6">
      <c r="B300" s="200" t="s">
        <v>379</v>
      </c>
    </row>
    <row r="301" spans="2:2" ht="15.6">
      <c r="B301" s="200" t="s">
        <v>380</v>
      </c>
    </row>
    <row r="302" spans="2:2" ht="15.6">
      <c r="B302" s="200" t="s">
        <v>381</v>
      </c>
    </row>
    <row r="303" spans="2:2" ht="15.6">
      <c r="B303" s="200" t="s">
        <v>253</v>
      </c>
    </row>
    <row r="304" spans="2:2" ht="15.6">
      <c r="B304" s="200" t="s">
        <v>291</v>
      </c>
    </row>
    <row r="305" spans="2:2" ht="15.6">
      <c r="B305" s="200" t="s">
        <v>382</v>
      </c>
    </row>
    <row r="306" spans="2:2" ht="15.6">
      <c r="B306" s="200" t="s">
        <v>383</v>
      </c>
    </row>
    <row r="307" spans="2:2" ht="15.6">
      <c r="B307" s="200" t="s">
        <v>384</v>
      </c>
    </row>
    <row r="308" spans="2:2" ht="15.6">
      <c r="B308" s="200" t="s">
        <v>385</v>
      </c>
    </row>
    <row r="309" spans="2:2" ht="15.6">
      <c r="B309" s="200" t="s">
        <v>386</v>
      </c>
    </row>
    <row r="310" spans="2:2" ht="15.6">
      <c r="B310" s="200" t="s">
        <v>336</v>
      </c>
    </row>
    <row r="311" spans="2:2" ht="15.6">
      <c r="B311" s="200" t="s">
        <v>387</v>
      </c>
    </row>
    <row r="312" spans="2:2" ht="15.6">
      <c r="B312" s="200" t="s">
        <v>388</v>
      </c>
    </row>
    <row r="313" spans="2:2" ht="15.6">
      <c r="B313" s="200"/>
    </row>
    <row r="314" spans="2:2" ht="15.6">
      <c r="B314" s="199" t="s">
        <v>389</v>
      </c>
    </row>
    <row r="315" spans="2:2" ht="15.6">
      <c r="B315" s="199" t="s">
        <v>390</v>
      </c>
    </row>
    <row r="316" spans="2:2" ht="15.6">
      <c r="B316" s="200" t="s">
        <v>391</v>
      </c>
    </row>
    <row r="317" spans="2:2" ht="15.6">
      <c r="B317" s="200" t="s">
        <v>392</v>
      </c>
    </row>
    <row r="318" spans="2:2" ht="15.6">
      <c r="B318" s="200" t="s">
        <v>393</v>
      </c>
    </row>
    <row r="319" spans="2:2" ht="15.6">
      <c r="B319" s="200" t="s">
        <v>394</v>
      </c>
    </row>
    <row r="320" spans="2:2" ht="15.6">
      <c r="B320" s="200" t="s">
        <v>395</v>
      </c>
    </row>
    <row r="321" spans="2:2" ht="15.6">
      <c r="B321" s="200" t="s">
        <v>396</v>
      </c>
    </row>
    <row r="322" spans="2:2" ht="15.6">
      <c r="B322" s="200" t="s">
        <v>397</v>
      </c>
    </row>
    <row r="323" spans="2:2" ht="15.6">
      <c r="B323" s="200" t="s">
        <v>398</v>
      </c>
    </row>
    <row r="324" spans="2:2" ht="15.6">
      <c r="B324" s="200" t="s">
        <v>399</v>
      </c>
    </row>
    <row r="325" spans="2:2" ht="15.6">
      <c r="B325" s="200" t="s">
        <v>400</v>
      </c>
    </row>
    <row r="326" spans="2:2" ht="15.6">
      <c r="B326" s="200" t="s">
        <v>401</v>
      </c>
    </row>
    <row r="327" spans="2:2" ht="15.6">
      <c r="B327" s="200" t="s">
        <v>402</v>
      </c>
    </row>
    <row r="328" spans="2:2" ht="15.6">
      <c r="B328" s="200" t="s">
        <v>403</v>
      </c>
    </row>
    <row r="329" spans="2:2" ht="15.6">
      <c r="B329" s="200" t="s">
        <v>404</v>
      </c>
    </row>
    <row r="330" spans="2:2" ht="15.6">
      <c r="B330" s="200" t="s">
        <v>405</v>
      </c>
    </row>
    <row r="331" spans="2:2" ht="15.6">
      <c r="B331" s="200" t="s">
        <v>406</v>
      </c>
    </row>
    <row r="332" spans="2:2" ht="15.6">
      <c r="B332" s="200" t="s">
        <v>407</v>
      </c>
    </row>
    <row r="333" spans="2:2" ht="15.6">
      <c r="B333" s="200" t="s">
        <v>408</v>
      </c>
    </row>
    <row r="334" spans="2:2" ht="15.6">
      <c r="B334" s="200" t="s">
        <v>409</v>
      </c>
    </row>
    <row r="335" spans="2:2" ht="15.6">
      <c r="B335" s="200" t="s">
        <v>410</v>
      </c>
    </row>
    <row r="336" spans="2:2" ht="15.6">
      <c r="B336" s="200" t="s">
        <v>411</v>
      </c>
    </row>
    <row r="337" spans="2:2" ht="15.6">
      <c r="B337" s="200" t="s">
        <v>412</v>
      </c>
    </row>
    <row r="338" spans="2:2" ht="15.6">
      <c r="B338" s="200" t="s">
        <v>413</v>
      </c>
    </row>
    <row r="339" spans="2:2" ht="15.6">
      <c r="B339" s="200" t="s">
        <v>414</v>
      </c>
    </row>
    <row r="340" spans="2:2" ht="15.6">
      <c r="B340" s="200" t="s">
        <v>415</v>
      </c>
    </row>
    <row r="341" spans="2:2" ht="15.6">
      <c r="B341" s="200" t="s">
        <v>416</v>
      </c>
    </row>
    <row r="342" spans="2:2" ht="15.6">
      <c r="B342" s="200" t="s">
        <v>417</v>
      </c>
    </row>
    <row r="343" spans="2:2" ht="15.6">
      <c r="B343" s="200" t="s">
        <v>418</v>
      </c>
    </row>
    <row r="344" spans="2:2" ht="15.6">
      <c r="B344" s="200" t="s">
        <v>419</v>
      </c>
    </row>
    <row r="345" spans="2:2" ht="15.6">
      <c r="B345" s="200" t="s">
        <v>420</v>
      </c>
    </row>
    <row r="346" spans="2:2" ht="15.6">
      <c r="B346" s="200" t="s">
        <v>421</v>
      </c>
    </row>
    <row r="347" spans="2:2" ht="15.6">
      <c r="B347" s="200" t="s">
        <v>422</v>
      </c>
    </row>
    <row r="348" spans="2:2" ht="15.6">
      <c r="B348" s="200" t="s">
        <v>423</v>
      </c>
    </row>
    <row r="349" spans="2:2" ht="15.6">
      <c r="B349" s="200" t="s">
        <v>424</v>
      </c>
    </row>
    <row r="350" spans="2:2" ht="15.6">
      <c r="B350" s="200" t="s">
        <v>425</v>
      </c>
    </row>
    <row r="351" spans="2:2" ht="15.6">
      <c r="B351" s="200" t="s">
        <v>426</v>
      </c>
    </row>
    <row r="352" spans="2:2" ht="15.6">
      <c r="B352" s="200" t="s">
        <v>427</v>
      </c>
    </row>
    <row r="353" spans="2:2" ht="15.6">
      <c r="B353" s="200" t="s">
        <v>428</v>
      </c>
    </row>
    <row r="354" spans="2:2" ht="15.6">
      <c r="B354" s="200" t="s">
        <v>429</v>
      </c>
    </row>
    <row r="355" spans="2:2" ht="15.6">
      <c r="B355" s="200" t="s">
        <v>253</v>
      </c>
    </row>
    <row r="356" spans="2:2" ht="15.6">
      <c r="B356" s="200" t="s">
        <v>291</v>
      </c>
    </row>
    <row r="357" spans="2:2" ht="15.6">
      <c r="B357" s="200" t="s">
        <v>430</v>
      </c>
    </row>
    <row r="358" spans="2:2" ht="15.6">
      <c r="B358" s="200" t="s">
        <v>431</v>
      </c>
    </row>
    <row r="359" spans="2:2" ht="15.6">
      <c r="B359" s="200" t="s">
        <v>432</v>
      </c>
    </row>
    <row r="360" spans="2:2" ht="15.6">
      <c r="B360" s="200" t="s">
        <v>433</v>
      </c>
    </row>
    <row r="361" spans="2:2" ht="15.6">
      <c r="B361" s="200" t="s">
        <v>434</v>
      </c>
    </row>
    <row r="362" spans="2:2" ht="15.6">
      <c r="B362" s="200" t="s">
        <v>435</v>
      </c>
    </row>
    <row r="363" spans="2:2" ht="15.6">
      <c r="B363" s="200" t="s">
        <v>436</v>
      </c>
    </row>
    <row r="364" spans="2:2" ht="15.6">
      <c r="B364" s="200"/>
    </row>
    <row r="365" spans="2:2" ht="15.6">
      <c r="B365" s="199" t="s">
        <v>437</v>
      </c>
    </row>
    <row r="366" spans="2:2" ht="15.6">
      <c r="B366" s="200"/>
    </row>
    <row r="367" spans="2:2" ht="15.6">
      <c r="B367" s="200" t="s">
        <v>438</v>
      </c>
    </row>
    <row r="368" spans="2:2" ht="15.6">
      <c r="B368" s="200" t="s">
        <v>439</v>
      </c>
    </row>
    <row r="369" spans="2:2" ht="15.6">
      <c r="B369" s="200" t="s">
        <v>440</v>
      </c>
    </row>
    <row r="370" spans="2:2" ht="15.6">
      <c r="B370" s="200" t="s">
        <v>441</v>
      </c>
    </row>
    <row r="371" spans="2:2" ht="15.6">
      <c r="B371" s="200" t="s">
        <v>442</v>
      </c>
    </row>
    <row r="372" spans="2:2" ht="15.6">
      <c r="B372" s="200" t="s">
        <v>443</v>
      </c>
    </row>
    <row r="373" spans="2:2" ht="15.6">
      <c r="B373" s="200" t="s">
        <v>444</v>
      </c>
    </row>
    <row r="374" spans="2:2" ht="15.6">
      <c r="B374" s="200" t="s">
        <v>264</v>
      </c>
    </row>
    <row r="375" spans="2:2" ht="15.6">
      <c r="B375" s="200" t="s">
        <v>237</v>
      </c>
    </row>
    <row r="376" spans="2:2" ht="15.6">
      <c r="B376" s="200" t="s">
        <v>238</v>
      </c>
    </row>
    <row r="377" spans="2:2" ht="15.6">
      <c r="B377" s="200" t="s">
        <v>445</v>
      </c>
    </row>
    <row r="378" spans="2:2" ht="15.6">
      <c r="B378" s="200" t="s">
        <v>446</v>
      </c>
    </row>
    <row r="379" spans="2:2" ht="15.6">
      <c r="B379" s="200" t="s">
        <v>447</v>
      </c>
    </row>
    <row r="380" spans="2:2" ht="15.6">
      <c r="B380" s="200" t="s">
        <v>448</v>
      </c>
    </row>
    <row r="381" spans="2:2" ht="15.6">
      <c r="B381" s="200" t="s">
        <v>449</v>
      </c>
    </row>
    <row r="382" spans="2:2" ht="15.6">
      <c r="B382" s="200" t="s">
        <v>450</v>
      </c>
    </row>
    <row r="383" spans="2:2" ht="15.6">
      <c r="B383" s="200" t="s">
        <v>246</v>
      </c>
    </row>
    <row r="384" spans="2:2" ht="15.6">
      <c r="B384" s="200" t="s">
        <v>451</v>
      </c>
    </row>
    <row r="385" spans="2:2" ht="15.6">
      <c r="B385" s="200" t="s">
        <v>452</v>
      </c>
    </row>
    <row r="386" spans="2:2" ht="15.6">
      <c r="B386" s="200" t="s">
        <v>453</v>
      </c>
    </row>
    <row r="387" spans="2:2" ht="15.6">
      <c r="B387" s="200" t="s">
        <v>454</v>
      </c>
    </row>
    <row r="388" spans="2:2" ht="15.6">
      <c r="B388" s="200" t="s">
        <v>455</v>
      </c>
    </row>
    <row r="389" spans="2:2" ht="15.6">
      <c r="B389" s="200" t="s">
        <v>456</v>
      </c>
    </row>
    <row r="390" spans="2:2" ht="15.6">
      <c r="B390" s="200" t="s">
        <v>253</v>
      </c>
    </row>
    <row r="391" spans="2:2" ht="15.6">
      <c r="B391" s="200" t="s">
        <v>291</v>
      </c>
    </row>
    <row r="392" spans="2:2" ht="15.6">
      <c r="B392" s="200" t="s">
        <v>457</v>
      </c>
    </row>
    <row r="393" spans="2:2" ht="15.6">
      <c r="B393" s="200" t="s">
        <v>458</v>
      </c>
    </row>
    <row r="394" spans="2:2" ht="15.6">
      <c r="B394" s="200" t="s">
        <v>459</v>
      </c>
    </row>
    <row r="395" spans="2:2" ht="15.6">
      <c r="B395" s="200" t="s">
        <v>460</v>
      </c>
    </row>
    <row r="396" spans="2:2" ht="15.6">
      <c r="B396" s="200" t="s">
        <v>461</v>
      </c>
    </row>
    <row r="397" spans="2:2" ht="15.6">
      <c r="B397" s="200" t="s">
        <v>462</v>
      </c>
    </row>
    <row r="398" spans="2:2" ht="15.6">
      <c r="B398" s="200" t="s">
        <v>463</v>
      </c>
    </row>
    <row r="399" spans="2:2" ht="15.6">
      <c r="B399" s="200"/>
    </row>
    <row r="400" spans="2:2" ht="15.6">
      <c r="B400" s="199" t="s">
        <v>464</v>
      </c>
    </row>
    <row r="401" spans="2:2" ht="15.6">
      <c r="B401" s="200" t="s">
        <v>465</v>
      </c>
    </row>
    <row r="402" spans="2:2" ht="15.6">
      <c r="B402" s="200" t="s">
        <v>466</v>
      </c>
    </row>
    <row r="403" spans="2:2" ht="15.6">
      <c r="B403" s="200" t="s">
        <v>467</v>
      </c>
    </row>
    <row r="404" spans="2:2" ht="15.6">
      <c r="B404" s="200" t="s">
        <v>468</v>
      </c>
    </row>
    <row r="405" spans="2:2" ht="15.6">
      <c r="B405" s="200" t="s">
        <v>469</v>
      </c>
    </row>
    <row r="406" spans="2:2" ht="15.6">
      <c r="B406" s="200" t="s">
        <v>470</v>
      </c>
    </row>
    <row r="407" spans="2:2" ht="15.6">
      <c r="B407" s="200" t="s">
        <v>471</v>
      </c>
    </row>
    <row r="408" spans="2:2" ht="15.6">
      <c r="B408" s="200" t="s">
        <v>472</v>
      </c>
    </row>
    <row r="409" spans="2:2" ht="15.6">
      <c r="B409" s="200" t="s">
        <v>473</v>
      </c>
    </row>
    <row r="410" spans="2:2" ht="15.6">
      <c r="B410" s="200" t="s">
        <v>474</v>
      </c>
    </row>
    <row r="411" spans="2:2" ht="15.6">
      <c r="B411" s="200" t="s">
        <v>475</v>
      </c>
    </row>
    <row r="412" spans="2:2" ht="15.6">
      <c r="B412" s="200" t="s">
        <v>476</v>
      </c>
    </row>
    <row r="413" spans="2:2" ht="15.6">
      <c r="B413" s="200" t="s">
        <v>477</v>
      </c>
    </row>
    <row r="414" spans="2:2" ht="15.6">
      <c r="B414" s="200" t="s">
        <v>478</v>
      </c>
    </row>
    <row r="415" spans="2:2" ht="15.6">
      <c r="B415" s="200" t="s">
        <v>264</v>
      </c>
    </row>
    <row r="416" spans="2:2" ht="15.6">
      <c r="B416" s="200" t="s">
        <v>237</v>
      </c>
    </row>
    <row r="417" spans="2:2" ht="15.6">
      <c r="B417" s="200" t="s">
        <v>479</v>
      </c>
    </row>
    <row r="418" spans="2:2" ht="15.6">
      <c r="B418" s="200" t="s">
        <v>480</v>
      </c>
    </row>
    <row r="419" spans="2:2" ht="15.6">
      <c r="B419" s="200" t="s">
        <v>481</v>
      </c>
    </row>
    <row r="420" spans="2:2" ht="15.6">
      <c r="B420" s="200" t="s">
        <v>482</v>
      </c>
    </row>
    <row r="421" spans="2:2" ht="15.6">
      <c r="B421" s="200" t="s">
        <v>483</v>
      </c>
    </row>
    <row r="422" spans="2:2" ht="15.6">
      <c r="B422" s="200" t="s">
        <v>380</v>
      </c>
    </row>
    <row r="423" spans="2:2" ht="15.6">
      <c r="B423" s="200" t="s">
        <v>484</v>
      </c>
    </row>
    <row r="424" spans="2:2" ht="15.6">
      <c r="B424" s="200" t="s">
        <v>485</v>
      </c>
    </row>
    <row r="425" spans="2:2" ht="15.6">
      <c r="B425" s="200" t="s">
        <v>486</v>
      </c>
    </row>
    <row r="426" spans="2:2" ht="15.6">
      <c r="B426" s="200" t="s">
        <v>487</v>
      </c>
    </row>
    <row r="427" spans="2:2" ht="15.6">
      <c r="B427" s="200" t="s">
        <v>246</v>
      </c>
    </row>
    <row r="428" spans="2:2" ht="15.6">
      <c r="B428" s="200" t="s">
        <v>488</v>
      </c>
    </row>
    <row r="429" spans="2:2" ht="15.6">
      <c r="B429" s="200" t="s">
        <v>489</v>
      </c>
    </row>
    <row r="430" spans="2:2" ht="15.6">
      <c r="B430" s="200" t="s">
        <v>380</v>
      </c>
    </row>
    <row r="431" spans="2:2" ht="15.6">
      <c r="B431" s="200" t="s">
        <v>381</v>
      </c>
    </row>
    <row r="432" spans="2:2" ht="15.6">
      <c r="B432" s="200" t="s">
        <v>490</v>
      </c>
    </row>
    <row r="433" spans="2:2" ht="15.6">
      <c r="B433" s="200" t="s">
        <v>491</v>
      </c>
    </row>
    <row r="434" spans="2:2" ht="15.6">
      <c r="B434" s="200" t="s">
        <v>492</v>
      </c>
    </row>
    <row r="435" spans="2:2" ht="15.6">
      <c r="B435" s="200" t="s">
        <v>493</v>
      </c>
    </row>
    <row r="436" spans="2:2" ht="15.6">
      <c r="B436" s="200" t="s">
        <v>494</v>
      </c>
    </row>
    <row r="437" spans="2:2" ht="15.6">
      <c r="B437" s="200" t="s">
        <v>253</v>
      </c>
    </row>
    <row r="438" spans="2:2" ht="15.6">
      <c r="B438" s="200" t="s">
        <v>291</v>
      </c>
    </row>
    <row r="439" spans="2:2" ht="15.6">
      <c r="B439" s="200" t="s">
        <v>495</v>
      </c>
    </row>
    <row r="440" spans="2:2" ht="15.6">
      <c r="B440" s="200" t="s">
        <v>496</v>
      </c>
    </row>
    <row r="441" spans="2:2" ht="15.6">
      <c r="B441" s="200" t="s">
        <v>497</v>
      </c>
    </row>
    <row r="442" spans="2:2" ht="15.6">
      <c r="B442" s="200"/>
    </row>
    <row r="443" spans="2:2" ht="15.6">
      <c r="B443" s="199" t="s">
        <v>498</v>
      </c>
    </row>
    <row r="444" spans="2:2" ht="15.6">
      <c r="B444" s="200" t="s">
        <v>499</v>
      </c>
    </row>
    <row r="445" spans="2:2" ht="15.6">
      <c r="B445" s="200" t="s">
        <v>500</v>
      </c>
    </row>
    <row r="446" spans="2:2" ht="15.6">
      <c r="B446" s="200" t="s">
        <v>501</v>
      </c>
    </row>
    <row r="447" spans="2:2" ht="15.6">
      <c r="B447" s="200" t="s">
        <v>502</v>
      </c>
    </row>
    <row r="448" spans="2:2" ht="15.6">
      <c r="B448" s="200" t="s">
        <v>503</v>
      </c>
    </row>
    <row r="449" spans="2:2" ht="15.6">
      <c r="B449" s="200" t="s">
        <v>504</v>
      </c>
    </row>
    <row r="450" spans="2:2" ht="15.6">
      <c r="B450" s="200" t="s">
        <v>505</v>
      </c>
    </row>
    <row r="451" spans="2:2" ht="15.6">
      <c r="B451" s="200" t="s">
        <v>506</v>
      </c>
    </row>
    <row r="452" spans="2:2" ht="15.6">
      <c r="B452" s="200" t="s">
        <v>507</v>
      </c>
    </row>
    <row r="453" spans="2:2" ht="15.6">
      <c r="B453" s="200" t="s">
        <v>264</v>
      </c>
    </row>
    <row r="454" spans="2:2" ht="15.6">
      <c r="B454" s="200" t="s">
        <v>237</v>
      </c>
    </row>
    <row r="455" spans="2:2" ht="15.6">
      <c r="B455" s="200" t="s">
        <v>508</v>
      </c>
    </row>
    <row r="456" spans="2:2" ht="15.6">
      <c r="B456" s="200" t="s">
        <v>509</v>
      </c>
    </row>
    <row r="457" spans="2:2" ht="15.6">
      <c r="B457" s="200" t="s">
        <v>510</v>
      </c>
    </row>
    <row r="458" spans="2:2" ht="15.6">
      <c r="B458" s="200" t="s">
        <v>511</v>
      </c>
    </row>
    <row r="459" spans="2:2" ht="15.6">
      <c r="B459" s="200" t="s">
        <v>512</v>
      </c>
    </row>
    <row r="460" spans="2:2" ht="15.6">
      <c r="B460" s="200" t="s">
        <v>513</v>
      </c>
    </row>
    <row r="461" spans="2:2" ht="15.6">
      <c r="B461" s="200" t="s">
        <v>514</v>
      </c>
    </row>
    <row r="462" spans="2:2" ht="15.6">
      <c r="B462" s="200" t="s">
        <v>515</v>
      </c>
    </row>
    <row r="463" spans="2:2" ht="15.6">
      <c r="B463" s="200" t="s">
        <v>516</v>
      </c>
    </row>
    <row r="464" spans="2:2" ht="15.6">
      <c r="B464" s="200" t="s">
        <v>517</v>
      </c>
    </row>
    <row r="465" spans="2:2" ht="15.6">
      <c r="B465" s="200" t="s">
        <v>518</v>
      </c>
    </row>
    <row r="466" spans="2:2" ht="15.6">
      <c r="B466" s="200" t="s">
        <v>519</v>
      </c>
    </row>
    <row r="467" spans="2:2" ht="15.6">
      <c r="B467" s="200" t="s">
        <v>253</v>
      </c>
    </row>
    <row r="468" spans="2:2" ht="15.6">
      <c r="B468" s="200" t="s">
        <v>291</v>
      </c>
    </row>
    <row r="469" spans="2:2" ht="15.6">
      <c r="B469" s="200" t="s">
        <v>382</v>
      </c>
    </row>
    <row r="470" spans="2:2" ht="15.6">
      <c r="B470" s="200" t="s">
        <v>383</v>
      </c>
    </row>
    <row r="471" spans="2:2" ht="15.6">
      <c r="B471" s="200" t="s">
        <v>520</v>
      </c>
    </row>
    <row r="472" spans="2:2" ht="15.6">
      <c r="B472" s="200" t="s">
        <v>521</v>
      </c>
    </row>
    <row r="473" spans="2:2" ht="15.6">
      <c r="B473" s="200" t="s">
        <v>522</v>
      </c>
    </row>
    <row r="474" spans="2:2" ht="15.6">
      <c r="B474" s="200"/>
    </row>
    <row r="475" spans="2:2" ht="15.6">
      <c r="B475" s="199" t="s">
        <v>523</v>
      </c>
    </row>
    <row r="476" spans="2:2" ht="15.6">
      <c r="B476" s="200" t="s">
        <v>524</v>
      </c>
    </row>
    <row r="477" spans="2:2" ht="15.6">
      <c r="B477" s="200" t="s">
        <v>525</v>
      </c>
    </row>
    <row r="478" spans="2:2" ht="15.6">
      <c r="B478" s="200" t="s">
        <v>526</v>
      </c>
    </row>
    <row r="479" spans="2:2" ht="15.6">
      <c r="B479" s="200" t="s">
        <v>527</v>
      </c>
    </row>
    <row r="480" spans="2:2" ht="15.6">
      <c r="B480" s="200" t="s">
        <v>528</v>
      </c>
    </row>
    <row r="481" spans="2:2" ht="15.6">
      <c r="B481" s="200" t="s">
        <v>264</v>
      </c>
    </row>
    <row r="482" spans="2:2" ht="15.6">
      <c r="B482" s="200" t="s">
        <v>237</v>
      </c>
    </row>
    <row r="483" spans="2:2" ht="15.6">
      <c r="B483" s="200" t="s">
        <v>529</v>
      </c>
    </row>
    <row r="484" spans="2:2" ht="15.6">
      <c r="B484" s="200" t="s">
        <v>530</v>
      </c>
    </row>
    <row r="485" spans="2:2" ht="15.6">
      <c r="B485" s="200" t="s">
        <v>531</v>
      </c>
    </row>
    <row r="486" spans="2:2" ht="15.6">
      <c r="B486" s="200" t="s">
        <v>532</v>
      </c>
    </row>
    <row r="487" spans="2:2" ht="15.6">
      <c r="B487" s="200" t="s">
        <v>533</v>
      </c>
    </row>
    <row r="488" spans="2:2" ht="15.6">
      <c r="B488" s="200" t="s">
        <v>534</v>
      </c>
    </row>
    <row r="489" spans="2:2" ht="15.6">
      <c r="B489" s="200" t="s">
        <v>535</v>
      </c>
    </row>
    <row r="490" spans="2:2" ht="15.6">
      <c r="B490" s="200" t="s">
        <v>536</v>
      </c>
    </row>
    <row r="491" spans="2:2" ht="15.6">
      <c r="B491" s="200" t="s">
        <v>537</v>
      </c>
    </row>
    <row r="492" spans="2:2" ht="15.6">
      <c r="B492" s="200" t="s">
        <v>538</v>
      </c>
    </row>
    <row r="493" spans="2:2" ht="15.6">
      <c r="B493" s="200" t="s">
        <v>539</v>
      </c>
    </row>
    <row r="494" spans="2:2" ht="15.6">
      <c r="B494" s="200" t="s">
        <v>540</v>
      </c>
    </row>
    <row r="495" spans="2:2" ht="15.6">
      <c r="B495" s="200" t="s">
        <v>541</v>
      </c>
    </row>
    <row r="496" spans="2:2" ht="15.6">
      <c r="B496" s="200" t="s">
        <v>542</v>
      </c>
    </row>
    <row r="497" spans="2:2" ht="15.6">
      <c r="B497" s="200" t="s">
        <v>543</v>
      </c>
    </row>
    <row r="498" spans="2:2" ht="15.6">
      <c r="B498" s="200" t="s">
        <v>544</v>
      </c>
    </row>
    <row r="499" spans="2:2" ht="15.6">
      <c r="B499" s="200" t="s">
        <v>545</v>
      </c>
    </row>
    <row r="500" spans="2:2" ht="15.6">
      <c r="B500" s="200" t="s">
        <v>546</v>
      </c>
    </row>
    <row r="501" spans="2:2" ht="15.6">
      <c r="B501" s="200" t="s">
        <v>547</v>
      </c>
    </row>
    <row r="502" spans="2:2" ht="15.6">
      <c r="B502" s="200" t="s">
        <v>548</v>
      </c>
    </row>
    <row r="503" spans="2:2" ht="15.6">
      <c r="B503" s="200" t="s">
        <v>549</v>
      </c>
    </row>
    <row r="504" spans="2:2" ht="15.6">
      <c r="B504" s="200" t="s">
        <v>550</v>
      </c>
    </row>
    <row r="505" spans="2:2" ht="15.6">
      <c r="B505" s="200" t="s">
        <v>551</v>
      </c>
    </row>
    <row r="506" spans="2:2" ht="15.6">
      <c r="B506" s="200" t="s">
        <v>552</v>
      </c>
    </row>
    <row r="507" spans="2:2" ht="15.6">
      <c r="B507" s="200" t="s">
        <v>518</v>
      </c>
    </row>
    <row r="508" spans="2:2" ht="15.6">
      <c r="B508" s="200" t="s">
        <v>519</v>
      </c>
    </row>
    <row r="509" spans="2:2" ht="15.6">
      <c r="B509" s="200" t="s">
        <v>253</v>
      </c>
    </row>
    <row r="510" spans="2:2" ht="15.6">
      <c r="B510" s="200" t="s">
        <v>291</v>
      </c>
    </row>
    <row r="511" spans="2:2" ht="15.6">
      <c r="B511" s="200" t="s">
        <v>520</v>
      </c>
    </row>
    <row r="512" spans="2:2" ht="15.6">
      <c r="B512" s="200" t="s">
        <v>553</v>
      </c>
    </row>
    <row r="513" spans="2:2" ht="15.6">
      <c r="B513" s="200" t="s">
        <v>554</v>
      </c>
    </row>
    <row r="514" spans="2:2" ht="15.6">
      <c r="B514" s="200" t="s">
        <v>555</v>
      </c>
    </row>
    <row r="515" spans="2:2" ht="15.6">
      <c r="B515" s="200" t="s">
        <v>556</v>
      </c>
    </row>
    <row r="516" spans="2:2" ht="15.6">
      <c r="B516" s="200"/>
    </row>
    <row r="517" spans="2:2" ht="15.6">
      <c r="B517" s="199" t="s">
        <v>557</v>
      </c>
    </row>
    <row r="518" spans="2:2" ht="15.6">
      <c r="B518" s="200" t="s">
        <v>558</v>
      </c>
    </row>
    <row r="519" spans="2:2" ht="15.6">
      <c r="B519" s="200" t="s">
        <v>559</v>
      </c>
    </row>
    <row r="520" spans="2:2" ht="15.6">
      <c r="B520" s="200" t="s">
        <v>560</v>
      </c>
    </row>
    <row r="521" spans="2:2" ht="15.6">
      <c r="B521" s="200" t="s">
        <v>264</v>
      </c>
    </row>
    <row r="522" spans="2:2" ht="15.6">
      <c r="B522" s="200" t="s">
        <v>237</v>
      </c>
    </row>
    <row r="523" spans="2:2" ht="15.6">
      <c r="B523" s="200" t="s">
        <v>561</v>
      </c>
    </row>
    <row r="524" spans="2:2" ht="15.6">
      <c r="B524" s="200" t="s">
        <v>562</v>
      </c>
    </row>
    <row r="525" spans="2:2" ht="15.6">
      <c r="B525" s="200" t="s">
        <v>563</v>
      </c>
    </row>
    <row r="526" spans="2:2" ht="15.6">
      <c r="B526" s="200" t="s">
        <v>564</v>
      </c>
    </row>
    <row r="527" spans="2:2" ht="15.6">
      <c r="B527" s="200" t="s">
        <v>565</v>
      </c>
    </row>
    <row r="528" spans="2:2" ht="15.6">
      <c r="B528" s="200" t="s">
        <v>566</v>
      </c>
    </row>
    <row r="529" spans="2:2" ht="15.6">
      <c r="B529" s="200" t="s">
        <v>246</v>
      </c>
    </row>
    <row r="530" spans="2:2" ht="15.6">
      <c r="B530" s="200" t="s">
        <v>567</v>
      </c>
    </row>
    <row r="531" spans="2:2" ht="15.6">
      <c r="B531" s="200" t="s">
        <v>568</v>
      </c>
    </row>
    <row r="532" spans="2:2" ht="15.6">
      <c r="B532" s="200" t="s">
        <v>380</v>
      </c>
    </row>
    <row r="533" spans="2:2" ht="15.6">
      <c r="B533" s="200" t="s">
        <v>381</v>
      </c>
    </row>
    <row r="534" spans="2:2" ht="15.6">
      <c r="B534" s="200" t="s">
        <v>253</v>
      </c>
    </row>
    <row r="535" spans="2:2" ht="15.6">
      <c r="B535" s="200" t="s">
        <v>291</v>
      </c>
    </row>
    <row r="536" spans="2:2" ht="15.6">
      <c r="B536" s="200" t="s">
        <v>520</v>
      </c>
    </row>
    <row r="537" spans="2:2" ht="15.6">
      <c r="B537" s="200" t="s">
        <v>569</v>
      </c>
    </row>
    <row r="538" spans="2:2" ht="15.6">
      <c r="B538" s="200" t="s">
        <v>570</v>
      </c>
    </row>
    <row r="539" spans="2:2" ht="15.6">
      <c r="B539" s="200" t="s">
        <v>571</v>
      </c>
    </row>
    <row r="540" spans="2:2" ht="15.6">
      <c r="B540" s="200" t="s">
        <v>572</v>
      </c>
    </row>
    <row r="541" spans="2:2" ht="15.6">
      <c r="B541" s="200" t="s">
        <v>573</v>
      </c>
    </row>
    <row r="542" spans="2:2" ht="15.6">
      <c r="B542" s="200" t="s">
        <v>574</v>
      </c>
    </row>
    <row r="543" spans="2:2" ht="15.6">
      <c r="B543" s="200" t="s">
        <v>575</v>
      </c>
    </row>
    <row r="544" spans="2:2" ht="15.6">
      <c r="B544" s="200" t="s">
        <v>336</v>
      </c>
    </row>
    <row r="545" spans="2:2" ht="15.6">
      <c r="B545" s="200" t="s">
        <v>337</v>
      </c>
    </row>
    <row r="546" spans="2:2" ht="15.6">
      <c r="B546" s="200" t="s">
        <v>576</v>
      </c>
    </row>
    <row r="547" spans="2:2" ht="15.6">
      <c r="B547" s="200"/>
    </row>
    <row r="548" spans="2:2" ht="15.6">
      <c r="B548" s="199" t="s">
        <v>577</v>
      </c>
    </row>
    <row r="549" spans="2:2" ht="15.6">
      <c r="B549" s="200" t="s">
        <v>578</v>
      </c>
    </row>
    <row r="550" spans="2:2" ht="15.6">
      <c r="B550" s="200" t="s">
        <v>579</v>
      </c>
    </row>
    <row r="551" spans="2:2" ht="15.6">
      <c r="B551" s="200" t="s">
        <v>580</v>
      </c>
    </row>
    <row r="552" spans="2:2" ht="15.6">
      <c r="B552" s="200" t="s">
        <v>581</v>
      </c>
    </row>
    <row r="553" spans="2:2" ht="15.6">
      <c r="B553" s="200" t="s">
        <v>264</v>
      </c>
    </row>
    <row r="554" spans="2:2" ht="15.6">
      <c r="B554" s="200" t="s">
        <v>237</v>
      </c>
    </row>
    <row r="555" spans="2:2" ht="15.6">
      <c r="B555" s="200" t="s">
        <v>582</v>
      </c>
    </row>
    <row r="556" spans="2:2" ht="15.6">
      <c r="B556" s="200" t="s">
        <v>583</v>
      </c>
    </row>
    <row r="557" spans="2:2" ht="15.6">
      <c r="B557" s="200" t="s">
        <v>584</v>
      </c>
    </row>
    <row r="558" spans="2:2" ht="15.6">
      <c r="B558" s="200" t="s">
        <v>585</v>
      </c>
    </row>
    <row r="559" spans="2:2" ht="15.6">
      <c r="B559" s="200" t="s">
        <v>586</v>
      </c>
    </row>
    <row r="560" spans="2:2" ht="15.6">
      <c r="B560" s="200" t="s">
        <v>587</v>
      </c>
    </row>
    <row r="561" spans="2:2" ht="15.6">
      <c r="B561" s="200" t="s">
        <v>588</v>
      </c>
    </row>
    <row r="562" spans="2:2" ht="15.6">
      <c r="B562" s="200" t="s">
        <v>246</v>
      </c>
    </row>
    <row r="563" spans="2:2" ht="15.6">
      <c r="B563" s="200" t="s">
        <v>367</v>
      </c>
    </row>
    <row r="564" spans="2:2" ht="15.6">
      <c r="B564" s="200" t="s">
        <v>589</v>
      </c>
    </row>
    <row r="565" spans="2:2" ht="15.6">
      <c r="B565" s="200" t="s">
        <v>590</v>
      </c>
    </row>
    <row r="566" spans="2:2" ht="15.6">
      <c r="B566" s="200" t="s">
        <v>591</v>
      </c>
    </row>
    <row r="567" spans="2:2" ht="15.6">
      <c r="B567" s="200" t="s">
        <v>592</v>
      </c>
    </row>
    <row r="568" spans="2:2" ht="15.6">
      <c r="B568" s="200" t="s">
        <v>253</v>
      </c>
    </row>
    <row r="569" spans="2:2" ht="15.6">
      <c r="B569" s="200" t="s">
        <v>371</v>
      </c>
    </row>
    <row r="570" spans="2:2" ht="15.6">
      <c r="B570" s="200" t="s">
        <v>593</v>
      </c>
    </row>
    <row r="571" spans="2:2" ht="15.6">
      <c r="B571" s="200" t="s">
        <v>594</v>
      </c>
    </row>
    <row r="572" spans="2:2" ht="15.6">
      <c r="B572" s="200" t="s">
        <v>595</v>
      </c>
    </row>
    <row r="573" spans="2:2" ht="16.2" thickBot="1">
      <c r="B573" s="201"/>
    </row>
  </sheetData>
  <pageMargins left="0.7" right="0.7" top="0.75" bottom="0.75" header="0.3" footer="0.3"/>
  <pageSetup paperSize="9" scale="72" orientation="portrait" r:id="rId1"/>
  <rowBreaks count="2" manualBreakCount="2">
    <brk id="148" max="1" man="1"/>
    <brk id="214" max="16383" man="1"/>
  </rowBreaks>
  <colBreaks count="1" manualBreakCount="1">
    <brk id="1" max="11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G28"/>
  <sheetViews>
    <sheetView view="pageBreakPreview" topLeftCell="A15" zoomScaleNormal="100" zoomScaleSheetLayoutView="100" workbookViewId="0">
      <selection activeCell="F24" sqref="F6:F24"/>
    </sheetView>
  </sheetViews>
  <sheetFormatPr defaultRowHeight="14.4"/>
  <cols>
    <col min="1" max="1" width="6.6640625" customWidth="1"/>
    <col min="3" max="3" width="45" customWidth="1"/>
    <col min="7" max="7" width="13.44140625" customWidth="1"/>
  </cols>
  <sheetData>
    <row r="2" spans="2:7">
      <c r="C2" s="712"/>
      <c r="D2" s="712"/>
      <c r="E2" s="712"/>
      <c r="F2" s="712"/>
      <c r="G2" s="712"/>
    </row>
    <row r="3" spans="2:7" ht="15" thickBot="1">
      <c r="B3" s="37" t="s">
        <v>179</v>
      </c>
      <c r="C3" s="18" t="s">
        <v>133</v>
      </c>
      <c r="D3" s="38"/>
      <c r="E3" s="38"/>
      <c r="F3" s="38"/>
      <c r="G3" s="38"/>
    </row>
    <row r="4" spans="2:7" ht="24">
      <c r="B4" s="224" t="s">
        <v>0</v>
      </c>
      <c r="C4" s="225" t="s">
        <v>1</v>
      </c>
      <c r="D4" s="226" t="s">
        <v>2</v>
      </c>
      <c r="E4" s="227" t="s">
        <v>3</v>
      </c>
      <c r="F4" s="228" t="s">
        <v>4</v>
      </c>
      <c r="G4" s="229" t="s">
        <v>5</v>
      </c>
    </row>
    <row r="5" spans="2:7">
      <c r="B5" s="102"/>
      <c r="C5" s="102"/>
      <c r="D5" s="102"/>
      <c r="E5" s="102"/>
      <c r="F5" s="102"/>
      <c r="G5" s="102"/>
    </row>
    <row r="6" spans="2:7" ht="57.6">
      <c r="B6" s="153">
        <v>1</v>
      </c>
      <c r="C6" s="85" t="s">
        <v>135</v>
      </c>
      <c r="D6" s="102"/>
      <c r="E6" s="102"/>
      <c r="F6" s="102"/>
      <c r="G6" s="111"/>
    </row>
    <row r="7" spans="2:7">
      <c r="B7" s="84"/>
      <c r="C7" s="112"/>
      <c r="D7" s="102" t="s">
        <v>134</v>
      </c>
      <c r="E7" s="102">
        <v>140</v>
      </c>
      <c r="F7" s="230"/>
      <c r="G7" s="111">
        <f t="shared" ref="G7:G24" si="0">F7*E7</f>
        <v>0</v>
      </c>
    </row>
    <row r="8" spans="2:7" ht="57.6">
      <c r="B8" s="153">
        <f>B6+1</f>
        <v>2</v>
      </c>
      <c r="C8" s="85" t="s">
        <v>136</v>
      </c>
      <c r="D8" s="102"/>
      <c r="E8" s="102"/>
      <c r="F8" s="230"/>
      <c r="G8" s="111"/>
    </row>
    <row r="9" spans="2:7">
      <c r="B9" s="153"/>
      <c r="C9" s="112"/>
      <c r="D9" s="102" t="s">
        <v>10</v>
      </c>
      <c r="E9" s="102">
        <v>2</v>
      </c>
      <c r="F9" s="230"/>
      <c r="G9" s="111">
        <f t="shared" si="0"/>
        <v>0</v>
      </c>
    </row>
    <row r="10" spans="2:7" ht="28.8">
      <c r="B10" s="153">
        <f>B8+1</f>
        <v>3</v>
      </c>
      <c r="C10" s="85" t="s">
        <v>9</v>
      </c>
      <c r="D10" s="102"/>
      <c r="E10" s="102"/>
      <c r="F10" s="230"/>
      <c r="G10" s="111"/>
    </row>
    <row r="11" spans="2:7">
      <c r="B11" s="153"/>
      <c r="C11" s="112"/>
      <c r="D11" s="102" t="s">
        <v>10</v>
      </c>
      <c r="E11" s="102">
        <v>1</v>
      </c>
      <c r="F11" s="230"/>
      <c r="G11" s="111">
        <f t="shared" si="0"/>
        <v>0</v>
      </c>
    </row>
    <row r="12" spans="2:7" ht="43.2">
      <c r="B12" s="153">
        <f>B10+1</f>
        <v>4</v>
      </c>
      <c r="C12" s="85" t="s">
        <v>632</v>
      </c>
      <c r="D12" s="102"/>
      <c r="E12" s="102"/>
      <c r="F12" s="230"/>
      <c r="G12" s="111"/>
    </row>
    <row r="13" spans="2:7">
      <c r="B13" s="153"/>
      <c r="C13" s="112"/>
      <c r="D13" s="102" t="s">
        <v>10</v>
      </c>
      <c r="E13" s="102">
        <v>1</v>
      </c>
      <c r="F13" s="230"/>
      <c r="G13" s="111">
        <f t="shared" si="0"/>
        <v>0</v>
      </c>
    </row>
    <row r="14" spans="2:7" ht="43.2">
      <c r="B14" s="153">
        <f>B12+1</f>
        <v>5</v>
      </c>
      <c r="C14" s="85" t="s">
        <v>633</v>
      </c>
      <c r="D14" s="102"/>
      <c r="E14" s="102"/>
      <c r="F14" s="230"/>
      <c r="G14" s="111"/>
    </row>
    <row r="15" spans="2:7">
      <c r="B15" s="153"/>
      <c r="C15" s="112"/>
      <c r="D15" s="102" t="s">
        <v>10</v>
      </c>
      <c r="E15" s="102">
        <v>1</v>
      </c>
      <c r="F15" s="230"/>
      <c r="G15" s="111">
        <f t="shared" si="0"/>
        <v>0</v>
      </c>
    </row>
    <row r="16" spans="2:7" ht="28.8">
      <c r="B16" s="153">
        <f>B14+1</f>
        <v>6</v>
      </c>
      <c r="C16" s="85" t="s">
        <v>138</v>
      </c>
      <c r="D16" s="102"/>
      <c r="E16" s="102"/>
      <c r="F16" s="230"/>
      <c r="G16" s="111"/>
    </row>
    <row r="17" spans="2:7">
      <c r="B17" s="153"/>
      <c r="C17" s="112" t="s">
        <v>11</v>
      </c>
      <c r="D17" s="102" t="s">
        <v>10</v>
      </c>
      <c r="E17" s="102">
        <v>1</v>
      </c>
      <c r="F17" s="230"/>
      <c r="G17" s="111">
        <f t="shared" si="0"/>
        <v>0</v>
      </c>
    </row>
    <row r="18" spans="2:7">
      <c r="B18" s="153"/>
      <c r="C18" s="112" t="s">
        <v>12</v>
      </c>
      <c r="D18" s="102" t="s">
        <v>10</v>
      </c>
      <c r="E18" s="102">
        <v>1</v>
      </c>
      <c r="F18" s="230"/>
      <c r="G18" s="111">
        <f t="shared" si="0"/>
        <v>0</v>
      </c>
    </row>
    <row r="19" spans="2:7">
      <c r="B19" s="153"/>
      <c r="C19" s="112" t="s">
        <v>13</v>
      </c>
      <c r="D19" s="102" t="s">
        <v>10</v>
      </c>
      <c r="E19" s="102">
        <v>1</v>
      </c>
      <c r="F19" s="230"/>
      <c r="G19" s="111">
        <f t="shared" si="0"/>
        <v>0</v>
      </c>
    </row>
    <row r="20" spans="2:7">
      <c r="B20" s="153"/>
      <c r="C20" s="134" t="s">
        <v>137</v>
      </c>
      <c r="D20" s="102" t="s">
        <v>10</v>
      </c>
      <c r="E20" s="102">
        <v>1</v>
      </c>
      <c r="F20" s="230"/>
      <c r="G20" s="111">
        <f t="shared" si="0"/>
        <v>0</v>
      </c>
    </row>
    <row r="21" spans="2:7">
      <c r="B21" s="153"/>
      <c r="C21" s="112" t="s">
        <v>14</v>
      </c>
      <c r="D21" s="102" t="s">
        <v>10</v>
      </c>
      <c r="E21" s="102">
        <v>1</v>
      </c>
      <c r="F21" s="230"/>
      <c r="G21" s="111">
        <f t="shared" si="0"/>
        <v>0</v>
      </c>
    </row>
    <row r="22" spans="2:7">
      <c r="B22" s="153"/>
      <c r="C22" s="101"/>
      <c r="D22" s="102"/>
      <c r="E22" s="102"/>
      <c r="F22" s="230"/>
      <c r="G22" s="111"/>
    </row>
    <row r="23" spans="2:7" ht="43.2">
      <c r="B23" s="153">
        <f>B16+1</f>
        <v>7</v>
      </c>
      <c r="C23" s="85" t="s">
        <v>634</v>
      </c>
      <c r="D23" s="102" t="s">
        <v>10</v>
      </c>
      <c r="E23" s="102">
        <v>1</v>
      </c>
      <c r="F23" s="230"/>
      <c r="G23" s="111">
        <f t="shared" si="0"/>
        <v>0</v>
      </c>
    </row>
    <row r="24" spans="2:7" ht="43.2">
      <c r="B24" s="153">
        <f>B23+1</f>
        <v>8</v>
      </c>
      <c r="C24" s="101" t="s">
        <v>614</v>
      </c>
      <c r="D24" s="102" t="s">
        <v>10</v>
      </c>
      <c r="E24" s="102">
        <v>1</v>
      </c>
      <c r="F24" s="230"/>
      <c r="G24" s="111">
        <f t="shared" si="0"/>
        <v>0</v>
      </c>
    </row>
    <row r="25" spans="2:7">
      <c r="B25" s="153"/>
      <c r="C25" s="101"/>
      <c r="D25" s="206"/>
      <c r="E25" s="206"/>
      <c r="F25" s="230"/>
      <c r="G25" s="111"/>
    </row>
    <row r="26" spans="2:7">
      <c r="B26" s="153"/>
      <c r="C26" s="101"/>
      <c r="D26" s="204"/>
      <c r="E26" s="204"/>
      <c r="F26" s="230"/>
      <c r="G26" s="111"/>
    </row>
    <row r="27" spans="2:7" ht="15" thickBot="1">
      <c r="B27" s="39"/>
      <c r="C27" s="231" t="s">
        <v>139</v>
      </c>
      <c r="D27" s="232"/>
      <c r="E27" s="232"/>
      <c r="F27" s="233"/>
      <c r="G27" s="234">
        <f>SUM(G6:G26)</f>
        <v>0</v>
      </c>
    </row>
    <row r="28" spans="2:7">
      <c r="C28" s="2"/>
    </row>
  </sheetData>
  <mergeCells count="1">
    <mergeCell ref="C2:G2"/>
  </mergeCells>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21"/>
  <sheetViews>
    <sheetView view="pageBreakPreview" topLeftCell="A13" zoomScaleNormal="100" zoomScaleSheetLayoutView="100" workbookViewId="0">
      <selection activeCell="F11" sqref="F11"/>
    </sheetView>
  </sheetViews>
  <sheetFormatPr defaultRowHeight="14.4"/>
  <cols>
    <col min="2" max="2" width="7" customWidth="1"/>
    <col min="3" max="3" width="42.44140625" customWidth="1"/>
    <col min="7" max="7" width="13.5546875" customWidth="1"/>
  </cols>
  <sheetData>
    <row r="2" spans="2:7">
      <c r="C2" s="712"/>
      <c r="D2" s="712"/>
      <c r="E2" s="712"/>
      <c r="F2" s="712"/>
      <c r="G2" s="712"/>
    </row>
    <row r="3" spans="2:7" ht="15" thickBot="1">
      <c r="B3" s="16" t="s">
        <v>17</v>
      </c>
      <c r="C3" s="18" t="s">
        <v>144</v>
      </c>
    </row>
    <row r="4" spans="2:7" ht="22.8">
      <c r="B4" s="215" t="s">
        <v>0</v>
      </c>
      <c r="C4" s="216" t="s">
        <v>1</v>
      </c>
      <c r="D4" s="217" t="s">
        <v>2</v>
      </c>
      <c r="E4" s="218" t="s">
        <v>3</v>
      </c>
      <c r="F4" s="219" t="s">
        <v>4</v>
      </c>
      <c r="G4" s="220" t="s">
        <v>5</v>
      </c>
    </row>
    <row r="5" spans="2:7">
      <c r="B5" s="124"/>
      <c r="C5" s="206" t="s">
        <v>140</v>
      </c>
      <c r="D5" s="124"/>
      <c r="E5" s="124"/>
      <c r="F5" s="124"/>
      <c r="G5" s="124"/>
    </row>
    <row r="6" spans="2:7" ht="72">
      <c r="B6" s="124"/>
      <c r="C6" s="139" t="s">
        <v>635</v>
      </c>
      <c r="D6" s="136"/>
      <c r="E6" s="137"/>
      <c r="F6" s="124"/>
      <c r="G6" s="124"/>
    </row>
    <row r="7" spans="2:7" ht="43.2">
      <c r="B7" s="124"/>
      <c r="C7" s="139" t="s">
        <v>141</v>
      </c>
      <c r="D7" s="136"/>
      <c r="E7" s="137"/>
      <c r="F7" s="124"/>
      <c r="G7" s="124"/>
    </row>
    <row r="8" spans="2:7" ht="43.2">
      <c r="B8" s="124"/>
      <c r="C8" s="139" t="s">
        <v>142</v>
      </c>
      <c r="D8" s="136"/>
      <c r="E8" s="137"/>
      <c r="F8" s="124"/>
      <c r="G8" s="124"/>
    </row>
    <row r="9" spans="2:7">
      <c r="B9" s="124"/>
      <c r="C9" s="135"/>
      <c r="D9" s="136"/>
      <c r="E9" s="137"/>
      <c r="F9" s="124"/>
      <c r="G9" s="124"/>
    </row>
    <row r="10" spans="2:7">
      <c r="B10" s="138">
        <v>1</v>
      </c>
      <c r="C10" s="139" t="s">
        <v>618</v>
      </c>
      <c r="D10" s="140"/>
      <c r="E10" s="141"/>
      <c r="F10" s="142"/>
      <c r="G10" s="142"/>
    </row>
    <row r="11" spans="2:7" ht="43.2">
      <c r="B11" s="138"/>
      <c r="C11" s="213" t="s">
        <v>636</v>
      </c>
      <c r="D11" s="140" t="s">
        <v>143</v>
      </c>
      <c r="E11" s="141">
        <v>1</v>
      </c>
      <c r="F11" s="675"/>
      <c r="G11" s="143">
        <f>F11*E11</f>
        <v>0</v>
      </c>
    </row>
    <row r="12" spans="2:7" ht="28.8">
      <c r="B12" s="138"/>
      <c r="C12" s="139" t="s">
        <v>637</v>
      </c>
      <c r="D12" s="140"/>
      <c r="E12" s="141"/>
      <c r="F12" s="142"/>
      <c r="G12" s="143"/>
    </row>
    <row r="13" spans="2:7" ht="72">
      <c r="B13" s="138"/>
      <c r="C13" s="139" t="s">
        <v>681</v>
      </c>
      <c r="D13" s="144"/>
      <c r="E13" s="145"/>
      <c r="F13" s="142"/>
      <c r="G13" s="143"/>
    </row>
    <row r="14" spans="2:7" ht="28.8">
      <c r="B14" s="138"/>
      <c r="C14" s="139" t="s">
        <v>639</v>
      </c>
      <c r="D14" s="144"/>
      <c r="E14" s="145"/>
      <c r="F14" s="142"/>
      <c r="G14" s="143"/>
    </row>
    <row r="15" spans="2:7" ht="43.2">
      <c r="B15" s="138"/>
      <c r="C15" s="139" t="s">
        <v>638</v>
      </c>
      <c r="D15" s="144"/>
      <c r="E15" s="145"/>
      <c r="F15" s="214"/>
      <c r="G15" s="143"/>
    </row>
    <row r="16" spans="2:7" ht="43.2">
      <c r="B16" s="124"/>
      <c r="C16" s="139" t="s">
        <v>640</v>
      </c>
      <c r="D16" s="144"/>
      <c r="E16" s="145"/>
      <c r="F16" s="204"/>
      <c r="G16" s="143"/>
    </row>
    <row r="17" spans="2:12" ht="43.2">
      <c r="B17" s="124"/>
      <c r="C17" s="139" t="s">
        <v>641</v>
      </c>
      <c r="D17" s="144"/>
      <c r="E17" s="145"/>
      <c r="F17" s="204"/>
      <c r="G17" s="143"/>
    </row>
    <row r="18" spans="2:12" ht="28.8">
      <c r="B18" s="205"/>
      <c r="C18" s="139" t="s">
        <v>642</v>
      </c>
      <c r="D18" s="144"/>
      <c r="E18" s="145"/>
      <c r="F18" s="204"/>
      <c r="G18" s="143"/>
    </row>
    <row r="19" spans="2:12" ht="43.2">
      <c r="B19" s="205"/>
      <c r="C19" s="139" t="s">
        <v>650</v>
      </c>
      <c r="D19" s="144"/>
      <c r="E19" s="145"/>
      <c r="F19" s="204"/>
      <c r="G19" s="143"/>
    </row>
    <row r="20" spans="2:12">
      <c r="B20" s="124"/>
      <c r="C20" s="146"/>
      <c r="D20" s="147"/>
      <c r="E20" s="145"/>
      <c r="F20" s="214"/>
      <c r="G20" s="143"/>
      <c r="L20" s="19"/>
    </row>
    <row r="21" spans="2:12" ht="15" thickBot="1">
      <c r="B21" s="3"/>
      <c r="C21" s="221" t="s">
        <v>145</v>
      </c>
      <c r="D21" s="222"/>
      <c r="E21" s="222"/>
      <c r="F21" s="222"/>
      <c r="G21" s="223">
        <f>SUM(G6:G20)</f>
        <v>0</v>
      </c>
    </row>
  </sheetData>
  <mergeCells count="1">
    <mergeCell ref="C2:G2"/>
  </mergeCells>
  <pageMargins left="0.7" right="0.7" top="0.75" bottom="0.75"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G30"/>
  <sheetViews>
    <sheetView view="pageBreakPreview" topLeftCell="A16" zoomScaleNormal="100" zoomScaleSheetLayoutView="100" workbookViewId="0">
      <selection activeCell="F7" sqref="F7:F21"/>
    </sheetView>
  </sheetViews>
  <sheetFormatPr defaultRowHeight="14.4"/>
  <cols>
    <col min="1" max="1" width="4.109375" customWidth="1"/>
    <col min="3" max="3" width="42.44140625" customWidth="1"/>
    <col min="7" max="7" width="16.5546875" customWidth="1"/>
  </cols>
  <sheetData>
    <row r="2" spans="2:7">
      <c r="C2" s="712"/>
      <c r="D2" s="712"/>
      <c r="E2" s="712"/>
      <c r="F2" s="712"/>
      <c r="G2" s="712"/>
    </row>
    <row r="3" spans="2:7">
      <c r="B3" s="18" t="s">
        <v>18</v>
      </c>
      <c r="C3" s="18" t="s">
        <v>151</v>
      </c>
      <c r="D3" s="38"/>
      <c r="E3" s="38"/>
      <c r="F3" s="38"/>
      <c r="G3" s="38"/>
    </row>
    <row r="4" spans="2:7" ht="24">
      <c r="B4" s="239" t="s">
        <v>0</v>
      </c>
      <c r="C4" s="240" t="s">
        <v>1</v>
      </c>
      <c r="D4" s="241" t="s">
        <v>2</v>
      </c>
      <c r="E4" s="242" t="s">
        <v>3</v>
      </c>
      <c r="F4" s="243" t="s">
        <v>4</v>
      </c>
      <c r="G4" s="244" t="s">
        <v>5</v>
      </c>
    </row>
    <row r="5" spans="2:7">
      <c r="B5" s="102"/>
      <c r="C5" s="102"/>
      <c r="D5" s="102"/>
      <c r="E5" s="102"/>
      <c r="F5" s="102"/>
      <c r="G5" s="102"/>
    </row>
    <row r="6" spans="2:7" ht="158.4">
      <c r="B6" s="84">
        <v>1</v>
      </c>
      <c r="C6" s="148" t="s">
        <v>643</v>
      </c>
      <c r="D6" s="149"/>
      <c r="E6" s="102"/>
      <c r="F6" s="102"/>
      <c r="G6" s="111"/>
    </row>
    <row r="7" spans="2:7">
      <c r="B7" s="84"/>
      <c r="C7" s="150"/>
      <c r="D7" s="149" t="s">
        <v>15</v>
      </c>
      <c r="E7" s="102">
        <v>33.799999999999997</v>
      </c>
      <c r="F7" s="230"/>
      <c r="G7" s="111">
        <f t="shared" ref="G7:G21" si="0">E7*F7</f>
        <v>0</v>
      </c>
    </row>
    <row r="8" spans="2:7" ht="57.6">
      <c r="B8" s="84">
        <f>B6+1</f>
        <v>2</v>
      </c>
      <c r="C8" s="133" t="s">
        <v>644</v>
      </c>
      <c r="D8" s="149"/>
      <c r="E8" s="102"/>
      <c r="F8" s="230"/>
      <c r="G8" s="111"/>
    </row>
    <row r="9" spans="2:7">
      <c r="B9" s="84"/>
      <c r="C9" s="150"/>
      <c r="D9" s="149" t="s">
        <v>16</v>
      </c>
      <c r="E9" s="102">
        <f>(20*0.9)+(20*0.8)</f>
        <v>34</v>
      </c>
      <c r="F9" s="230"/>
      <c r="G9" s="111">
        <f t="shared" si="0"/>
        <v>0</v>
      </c>
    </row>
    <row r="10" spans="2:7" ht="57.6">
      <c r="B10" s="84">
        <f t="shared" ref="B10:B18" si="1">B8+1</f>
        <v>3</v>
      </c>
      <c r="C10" s="133" t="s">
        <v>648</v>
      </c>
      <c r="D10" s="149"/>
      <c r="E10" s="102"/>
      <c r="F10" s="230"/>
      <c r="G10" s="111"/>
    </row>
    <row r="11" spans="2:7">
      <c r="B11" s="84"/>
      <c r="C11" s="133"/>
      <c r="D11" s="149" t="s">
        <v>16</v>
      </c>
      <c r="E11" s="206">
        <v>147</v>
      </c>
      <c r="F11" s="230"/>
      <c r="G11" s="111">
        <f t="shared" si="0"/>
        <v>0</v>
      </c>
    </row>
    <row r="12" spans="2:7" ht="129.6">
      <c r="B12" s="84">
        <f>B10+1</f>
        <v>4</v>
      </c>
      <c r="C12" s="133" t="s">
        <v>645</v>
      </c>
      <c r="D12" s="149"/>
      <c r="E12" s="102"/>
      <c r="F12" s="230"/>
      <c r="G12" s="111"/>
    </row>
    <row r="13" spans="2:7">
      <c r="B13" s="84"/>
      <c r="C13" s="150"/>
      <c r="D13" s="149" t="s">
        <v>15</v>
      </c>
      <c r="E13" s="102">
        <v>10</v>
      </c>
      <c r="F13" s="230"/>
      <c r="G13" s="111">
        <f t="shared" si="0"/>
        <v>0</v>
      </c>
    </row>
    <row r="14" spans="2:7" ht="72">
      <c r="B14" s="84">
        <f t="shared" si="1"/>
        <v>5</v>
      </c>
      <c r="C14" s="133" t="s">
        <v>646</v>
      </c>
      <c r="D14" s="149"/>
      <c r="E14" s="102"/>
      <c r="F14" s="230"/>
      <c r="G14" s="111"/>
    </row>
    <row r="15" spans="2:7">
      <c r="B15" s="84"/>
      <c r="C15" s="150"/>
      <c r="D15" s="149" t="s">
        <v>15</v>
      </c>
      <c r="E15" s="102">
        <v>20</v>
      </c>
      <c r="F15" s="230"/>
      <c r="G15" s="111">
        <f t="shared" si="0"/>
        <v>0</v>
      </c>
    </row>
    <row r="16" spans="2:7" ht="136.94999999999999" customHeight="1">
      <c r="B16" s="84">
        <f t="shared" si="1"/>
        <v>6</v>
      </c>
      <c r="C16" s="151" t="s">
        <v>1046</v>
      </c>
      <c r="D16" s="149"/>
      <c r="E16" s="102"/>
      <c r="F16" s="230"/>
      <c r="G16" s="111"/>
    </row>
    <row r="17" spans="2:7">
      <c r="B17" s="84"/>
      <c r="C17" s="150"/>
      <c r="D17" s="149" t="s">
        <v>134</v>
      </c>
      <c r="E17" s="102">
        <f>22+22+11+11</f>
        <v>66</v>
      </c>
      <c r="F17" s="230"/>
      <c r="G17" s="111">
        <f t="shared" si="0"/>
        <v>0</v>
      </c>
    </row>
    <row r="18" spans="2:7" ht="86.4">
      <c r="B18" s="84">
        <f t="shared" si="1"/>
        <v>7</v>
      </c>
      <c r="C18" s="133" t="s">
        <v>647</v>
      </c>
      <c r="D18" s="149"/>
      <c r="E18" s="102"/>
      <c r="F18" s="230"/>
      <c r="G18" s="111"/>
    </row>
    <row r="19" spans="2:7">
      <c r="B19" s="84"/>
      <c r="C19" s="112"/>
      <c r="D19" s="149" t="s">
        <v>196</v>
      </c>
      <c r="E19" s="102">
        <v>1</v>
      </c>
      <c r="F19" s="230"/>
      <c r="G19" s="111">
        <f t="shared" si="0"/>
        <v>0</v>
      </c>
    </row>
    <row r="20" spans="2:7" ht="57.6">
      <c r="B20" s="84">
        <f>B18+1</f>
        <v>8</v>
      </c>
      <c r="C20" s="133" t="s">
        <v>649</v>
      </c>
      <c r="D20" s="149"/>
      <c r="E20" s="102"/>
      <c r="F20" s="230"/>
      <c r="G20" s="111"/>
    </row>
    <row r="21" spans="2:7">
      <c r="B21" s="84"/>
      <c r="C21" s="112"/>
      <c r="D21" s="149" t="s">
        <v>15</v>
      </c>
      <c r="E21" s="102">
        <f>147*0.3</f>
        <v>44.1</v>
      </c>
      <c r="F21" s="230"/>
      <c r="G21" s="111">
        <f t="shared" si="0"/>
        <v>0</v>
      </c>
    </row>
    <row r="22" spans="2:7" ht="15" thickBot="1">
      <c r="B22" s="38"/>
      <c r="C22" s="245" t="s">
        <v>174</v>
      </c>
      <c r="D22" s="232"/>
      <c r="E22" s="232"/>
      <c r="F22" s="232"/>
      <c r="G22" s="223">
        <f>SUM(G6:G21)</f>
        <v>0</v>
      </c>
    </row>
    <row r="23" spans="2:7">
      <c r="B23" s="38"/>
      <c r="C23" s="38"/>
      <c r="D23" s="38"/>
      <c r="E23" s="38"/>
      <c r="F23" s="38"/>
      <c r="G23" s="38"/>
    </row>
    <row r="24" spans="2:7">
      <c r="C24" s="238"/>
    </row>
    <row r="30" spans="2:7">
      <c r="C30" s="40"/>
    </row>
  </sheetData>
  <mergeCells count="1">
    <mergeCell ref="C2:G2"/>
  </mergeCells>
  <pageMargins left="0.7" right="0.7" top="0.75" bottom="0.75" header="0.3" footer="0.3"/>
  <pageSetup paperSize="9" scale="86" orientation="portrait" r:id="rId1"/>
  <rowBreaks count="1" manualBreakCount="1">
    <brk id="1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28"/>
  <sheetViews>
    <sheetView view="pageBreakPreview" topLeftCell="A4" zoomScaleNormal="100" zoomScaleSheetLayoutView="100" workbookViewId="0">
      <selection activeCell="F7" sqref="F7:F15"/>
    </sheetView>
  </sheetViews>
  <sheetFormatPr defaultRowHeight="14.4"/>
  <cols>
    <col min="1" max="1" width="6.33203125" customWidth="1"/>
    <col min="3" max="3" width="42.44140625" customWidth="1"/>
    <col min="7" max="7" width="15.109375" customWidth="1"/>
  </cols>
  <sheetData>
    <row r="2" spans="2:9">
      <c r="C2" s="712"/>
      <c r="D2" s="712"/>
      <c r="E2" s="712"/>
      <c r="F2" s="712"/>
      <c r="G2" s="712"/>
    </row>
    <row r="3" spans="2:9">
      <c r="B3" s="18" t="s">
        <v>20</v>
      </c>
      <c r="C3" s="18" t="s">
        <v>152</v>
      </c>
      <c r="D3" s="38"/>
      <c r="E3" s="38"/>
      <c r="F3" s="38"/>
      <c r="G3" s="38"/>
    </row>
    <row r="4" spans="2:9" ht="24">
      <c r="B4" s="239" t="s">
        <v>0</v>
      </c>
      <c r="C4" s="240" t="s">
        <v>1</v>
      </c>
      <c r="D4" s="241" t="s">
        <v>2</v>
      </c>
      <c r="E4" s="242" t="s">
        <v>3</v>
      </c>
      <c r="F4" s="243" t="s">
        <v>4</v>
      </c>
      <c r="G4" s="244" t="s">
        <v>5</v>
      </c>
    </row>
    <row r="5" spans="2:9">
      <c r="B5" s="102"/>
      <c r="C5" s="102"/>
      <c r="D5" s="102"/>
      <c r="E5" s="102"/>
      <c r="F5" s="102"/>
      <c r="G5" s="102"/>
    </row>
    <row r="6" spans="2:9" ht="28.8">
      <c r="B6" s="84">
        <v>1</v>
      </c>
      <c r="C6" s="152" t="s">
        <v>651</v>
      </c>
      <c r="D6" s="102"/>
      <c r="E6" s="102"/>
      <c r="F6" s="102"/>
      <c r="G6" s="111"/>
    </row>
    <row r="7" spans="2:9">
      <c r="B7" s="84"/>
      <c r="C7" s="112"/>
      <c r="D7" s="102" t="s">
        <v>15</v>
      </c>
      <c r="E7" s="102">
        <f>147*0.1</f>
        <v>14.700000000000001</v>
      </c>
      <c r="F7" s="230"/>
      <c r="G7" s="111">
        <f>E7*F7</f>
        <v>0</v>
      </c>
    </row>
    <row r="8" spans="2:9" ht="43.2">
      <c r="B8" s="84">
        <f>B6+1</f>
        <v>2</v>
      </c>
      <c r="C8" s="152" t="s">
        <v>652</v>
      </c>
      <c r="D8" s="102"/>
      <c r="E8" s="102"/>
      <c r="F8" s="230"/>
      <c r="G8" s="111"/>
    </row>
    <row r="9" spans="2:9">
      <c r="B9" s="102"/>
      <c r="C9" s="112"/>
      <c r="D9" s="102" t="s">
        <v>15</v>
      </c>
      <c r="E9" s="102">
        <v>8</v>
      </c>
      <c r="F9" s="230"/>
      <c r="G9" s="111">
        <f>E9*F9</f>
        <v>0</v>
      </c>
    </row>
    <row r="10" spans="2:9" ht="43.2">
      <c r="B10" s="84">
        <f t="shared" ref="B10:B14" si="0">B8+1</f>
        <v>3</v>
      </c>
      <c r="C10" s="152" t="s">
        <v>653</v>
      </c>
      <c r="D10" s="102"/>
      <c r="E10" s="102"/>
      <c r="F10" s="230"/>
      <c r="G10" s="111"/>
      <c r="I10" s="67"/>
    </row>
    <row r="11" spans="2:9">
      <c r="B11" s="84"/>
      <c r="C11" s="112"/>
      <c r="D11" s="102" t="s">
        <v>15</v>
      </c>
      <c r="E11" s="102">
        <f>56*0.66*0.3</f>
        <v>11.087999999999999</v>
      </c>
      <c r="F11" s="230"/>
      <c r="G11" s="111">
        <f>E11*F11</f>
        <v>0</v>
      </c>
    </row>
    <row r="12" spans="2:9" ht="72">
      <c r="B12" s="84">
        <f t="shared" si="0"/>
        <v>4</v>
      </c>
      <c r="C12" s="152" t="s">
        <v>663</v>
      </c>
      <c r="D12" s="102"/>
      <c r="E12" s="102"/>
      <c r="F12" s="230"/>
      <c r="G12" s="111"/>
    </row>
    <row r="13" spans="2:9">
      <c r="B13" s="84"/>
      <c r="C13" s="112"/>
      <c r="D13" s="102" t="s">
        <v>15</v>
      </c>
      <c r="E13" s="102">
        <f>(20*0.7*0.8)+(20*0.3*0.6)+(4*0.85)</f>
        <v>18.2</v>
      </c>
      <c r="F13" s="230"/>
      <c r="G13" s="111">
        <f>E13*F13</f>
        <v>0</v>
      </c>
    </row>
    <row r="14" spans="2:9" ht="57.6">
      <c r="B14" s="84">
        <f t="shared" si="0"/>
        <v>5</v>
      </c>
      <c r="C14" s="152" t="s">
        <v>654</v>
      </c>
      <c r="D14" s="102"/>
      <c r="E14" s="102"/>
      <c r="F14" s="230"/>
      <c r="G14" s="111"/>
    </row>
    <row r="15" spans="2:9">
      <c r="B15" s="84"/>
      <c r="C15" s="112"/>
      <c r="D15" s="102" t="s">
        <v>777</v>
      </c>
      <c r="E15" s="102">
        <v>1</v>
      </c>
      <c r="F15" s="230"/>
      <c r="G15" s="111">
        <f>E15*F15</f>
        <v>0</v>
      </c>
    </row>
    <row r="16" spans="2:9" ht="15" thickBot="1">
      <c r="B16" s="38"/>
      <c r="C16" s="246" t="s">
        <v>175</v>
      </c>
      <c r="D16" s="232"/>
      <c r="E16" s="232"/>
      <c r="F16" s="232"/>
      <c r="G16" s="234">
        <f>SUM(G6:G15)</f>
        <v>0</v>
      </c>
    </row>
    <row r="17" spans="3:3">
      <c r="C17" s="1"/>
    </row>
    <row r="18" spans="3:3">
      <c r="C18" s="1"/>
    </row>
    <row r="19" spans="3:3" ht="18.600000000000001">
      <c r="C19" s="21"/>
    </row>
    <row r="20" spans="3:3">
      <c r="C20" s="1"/>
    </row>
    <row r="21" spans="3:3">
      <c r="C21" s="1"/>
    </row>
    <row r="23" spans="3:3">
      <c r="C23" s="1"/>
    </row>
    <row r="24" spans="3:3">
      <c r="C24" s="1"/>
    </row>
    <row r="25" spans="3:3">
      <c r="C25" s="1"/>
    </row>
    <row r="26" spans="3:3">
      <c r="C26" s="2"/>
    </row>
    <row r="27" spans="3:3">
      <c r="C27" s="1"/>
    </row>
    <row r="28" spans="3:3">
      <c r="C28" s="20"/>
    </row>
  </sheetData>
  <mergeCells count="1">
    <mergeCell ref="C2:G2"/>
  </mergeCells>
  <pageMargins left="0.7" right="0.7" top="0.75" bottom="0.75" header="0.3" footer="0.3"/>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G24"/>
  <sheetViews>
    <sheetView view="pageBreakPreview" topLeftCell="A16" zoomScaleNormal="100" zoomScaleSheetLayoutView="100" workbookViewId="0">
      <selection activeCell="F7" sqref="F7:F23"/>
    </sheetView>
  </sheetViews>
  <sheetFormatPr defaultRowHeight="14.4"/>
  <cols>
    <col min="1" max="1" width="5.88671875" customWidth="1"/>
    <col min="2" max="2" width="7.44140625" customWidth="1"/>
    <col min="3" max="3" width="42.44140625" customWidth="1"/>
    <col min="7" max="7" width="12.6640625" customWidth="1"/>
  </cols>
  <sheetData>
    <row r="2" spans="2:7" ht="14.4" customHeight="1">
      <c r="C2" s="58" t="s">
        <v>662</v>
      </c>
      <c r="D2" s="58"/>
      <c r="E2" s="58"/>
      <c r="F2" s="58"/>
      <c r="G2" s="58"/>
    </row>
    <row r="3" spans="2:7" ht="15" thickBot="1">
      <c r="B3" s="18" t="s">
        <v>21</v>
      </c>
      <c r="C3" s="18" t="s">
        <v>60</v>
      </c>
      <c r="D3" s="38"/>
      <c r="E3" s="38"/>
      <c r="F3" s="38"/>
      <c r="G3" s="38"/>
    </row>
    <row r="4" spans="2:7" ht="24.6" thickBot="1">
      <c r="B4" s="248" t="s">
        <v>0</v>
      </c>
      <c r="C4" s="249" t="s">
        <v>1</v>
      </c>
      <c r="D4" s="250" t="s">
        <v>2</v>
      </c>
      <c r="E4" s="251" t="s">
        <v>3</v>
      </c>
      <c r="F4" s="252" t="s">
        <v>4</v>
      </c>
      <c r="G4" s="253" t="s">
        <v>5</v>
      </c>
    </row>
    <row r="5" spans="2:7">
      <c r="B5" s="38"/>
      <c r="C5" s="38"/>
      <c r="D5" s="38"/>
      <c r="E5" s="38"/>
      <c r="F5" s="38"/>
      <c r="G5" s="38"/>
    </row>
    <row r="6" spans="2:7" ht="72">
      <c r="B6" s="84">
        <v>1</v>
      </c>
      <c r="C6" s="152" t="s">
        <v>655</v>
      </c>
      <c r="D6" s="102"/>
      <c r="E6" s="102"/>
      <c r="F6" s="102"/>
      <c r="G6" s="111"/>
    </row>
    <row r="7" spans="2:7">
      <c r="B7" s="84"/>
      <c r="C7" s="149"/>
      <c r="D7" s="102" t="s">
        <v>16</v>
      </c>
      <c r="E7" s="102">
        <f>20*0.65*2</f>
        <v>26</v>
      </c>
      <c r="F7" s="230"/>
      <c r="G7" s="111">
        <f>E7*F7</f>
        <v>0</v>
      </c>
    </row>
    <row r="8" spans="2:7" ht="72">
      <c r="B8" s="84">
        <f>B6+1</f>
        <v>2</v>
      </c>
      <c r="C8" s="152" t="s">
        <v>656</v>
      </c>
      <c r="D8" s="102"/>
      <c r="E8" s="102"/>
      <c r="F8" s="230"/>
      <c r="G8" s="111"/>
    </row>
    <row r="9" spans="2:7">
      <c r="B9" s="102"/>
      <c r="C9" s="102"/>
      <c r="D9" s="102" t="s">
        <v>16</v>
      </c>
      <c r="E9" s="102">
        <f>20*2*0.85</f>
        <v>34</v>
      </c>
      <c r="F9" s="230"/>
      <c r="G9" s="111">
        <f>E9*F9</f>
        <v>0</v>
      </c>
    </row>
    <row r="10" spans="2:7" ht="72">
      <c r="B10" s="84">
        <f t="shared" ref="B10:B16" si="0">B8+1</f>
        <v>3</v>
      </c>
      <c r="C10" s="152" t="s">
        <v>657</v>
      </c>
      <c r="D10" s="102"/>
      <c r="E10" s="102"/>
      <c r="F10" s="230"/>
      <c r="G10" s="111"/>
    </row>
    <row r="11" spans="2:7">
      <c r="B11" s="84"/>
      <c r="C11" s="102"/>
      <c r="D11" s="102" t="s">
        <v>16</v>
      </c>
      <c r="E11" s="102">
        <f>20*2*1</f>
        <v>40</v>
      </c>
      <c r="F11" s="230"/>
      <c r="G11" s="111">
        <f>E11*F11</f>
        <v>0</v>
      </c>
    </row>
    <row r="12" spans="2:7" ht="43.2">
      <c r="B12" s="84">
        <f t="shared" si="0"/>
        <v>4</v>
      </c>
      <c r="C12" s="123" t="s">
        <v>658</v>
      </c>
      <c r="D12" s="102"/>
      <c r="E12" s="102"/>
      <c r="F12" s="230"/>
      <c r="G12" s="111"/>
    </row>
    <row r="13" spans="2:7">
      <c r="B13" s="84"/>
      <c r="C13" s="123"/>
      <c r="D13" s="102" t="s">
        <v>32</v>
      </c>
      <c r="E13" s="102">
        <v>20</v>
      </c>
      <c r="F13" s="230"/>
      <c r="G13" s="111">
        <f>E13*F13</f>
        <v>0</v>
      </c>
    </row>
    <row r="14" spans="2:7" ht="57.6">
      <c r="B14" s="84">
        <f t="shared" si="0"/>
        <v>5</v>
      </c>
      <c r="C14" s="152" t="s">
        <v>659</v>
      </c>
      <c r="D14" s="102"/>
      <c r="E14" s="102"/>
      <c r="F14" s="230"/>
      <c r="G14" s="111"/>
    </row>
    <row r="15" spans="2:7">
      <c r="B15" s="84"/>
      <c r="C15" s="123"/>
      <c r="D15" s="102" t="s">
        <v>16</v>
      </c>
      <c r="E15" s="102">
        <f>56*0.4</f>
        <v>22.400000000000002</v>
      </c>
      <c r="F15" s="230"/>
      <c r="G15" s="111">
        <f>E15*F15</f>
        <v>0</v>
      </c>
    </row>
    <row r="16" spans="2:7" ht="28.8">
      <c r="B16" s="84">
        <f t="shared" si="0"/>
        <v>6</v>
      </c>
      <c r="C16" s="121" t="s">
        <v>619</v>
      </c>
      <c r="D16" s="102"/>
      <c r="E16" s="102"/>
      <c r="F16" s="230"/>
      <c r="G16" s="111"/>
    </row>
    <row r="17" spans="2:7">
      <c r="B17" s="84"/>
      <c r="C17" s="121"/>
      <c r="D17" s="102" t="s">
        <v>16</v>
      </c>
      <c r="E17" s="102">
        <f>66*9</f>
        <v>594</v>
      </c>
      <c r="F17" s="230"/>
      <c r="G17" s="111">
        <f>E17*F17</f>
        <v>0</v>
      </c>
    </row>
    <row r="18" spans="2:7" ht="28.8">
      <c r="B18" s="84">
        <v>7</v>
      </c>
      <c r="C18" s="121" t="s">
        <v>778</v>
      </c>
      <c r="D18" s="206"/>
      <c r="E18" s="206"/>
      <c r="F18" s="230"/>
      <c r="G18" s="111"/>
    </row>
    <row r="19" spans="2:7">
      <c r="B19" s="84"/>
      <c r="C19" s="121"/>
      <c r="D19" s="206" t="s">
        <v>16</v>
      </c>
      <c r="E19" s="206">
        <v>150</v>
      </c>
      <c r="F19" s="230"/>
      <c r="G19" s="111">
        <f>E19*F19</f>
        <v>0</v>
      </c>
    </row>
    <row r="20" spans="2:7" ht="28.8">
      <c r="B20" s="84">
        <v>8</v>
      </c>
      <c r="C20" s="116" t="s">
        <v>660</v>
      </c>
      <c r="D20" s="204" t="s">
        <v>16</v>
      </c>
      <c r="E20" s="206">
        <f>66*0.15</f>
        <v>9.9</v>
      </c>
      <c r="F20" s="230"/>
      <c r="G20" s="111">
        <f>E20*F20</f>
        <v>0</v>
      </c>
    </row>
    <row r="21" spans="2:7">
      <c r="B21" s="206"/>
      <c r="C21" s="116"/>
      <c r="D21" s="204"/>
      <c r="E21" s="206"/>
      <c r="F21" s="230"/>
      <c r="G21" s="111"/>
    </row>
    <row r="22" spans="2:7" ht="115.2">
      <c r="B22" s="206">
        <v>9</v>
      </c>
      <c r="C22" s="676" t="s">
        <v>1335</v>
      </c>
      <c r="D22" s="204"/>
      <c r="E22" s="204"/>
      <c r="F22" s="230"/>
      <c r="G22" s="114"/>
    </row>
    <row r="23" spans="2:7">
      <c r="B23" s="206"/>
      <c r="C23" s="676"/>
      <c r="D23" s="204" t="s">
        <v>16</v>
      </c>
      <c r="E23" s="204">
        <v>350</v>
      </c>
      <c r="F23" s="230"/>
      <c r="G23" s="114">
        <f>E23*F23</f>
        <v>0</v>
      </c>
    </row>
    <row r="24" spans="2:7" ht="15" thickBot="1">
      <c r="B24" s="38"/>
      <c r="C24" s="245" t="s">
        <v>176</v>
      </c>
      <c r="D24" s="232"/>
      <c r="E24" s="232"/>
      <c r="F24" s="232"/>
      <c r="G24" s="234">
        <f>SUM(G6:G23)</f>
        <v>0</v>
      </c>
    </row>
  </sheetData>
  <pageMargins left="0.7" right="0.7" top="0.75" bottom="0.75" header="0.3" footer="0.3"/>
  <pageSetup paperSize="9" scale="8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J10"/>
  <sheetViews>
    <sheetView view="pageBreakPreview" zoomScaleNormal="100" zoomScaleSheetLayoutView="100" workbookViewId="0">
      <selection activeCell="F7" sqref="F7:F9"/>
    </sheetView>
  </sheetViews>
  <sheetFormatPr defaultRowHeight="14.4"/>
  <cols>
    <col min="1" max="1" width="4.109375" customWidth="1"/>
    <col min="3" max="3" width="42.44140625" customWidth="1"/>
    <col min="7" max="7" width="13.88671875" customWidth="1"/>
    <col min="8" max="10" width="0" hidden="1" customWidth="1"/>
  </cols>
  <sheetData>
    <row r="2" spans="2:10">
      <c r="C2" s="712"/>
      <c r="D2" s="712"/>
      <c r="E2" s="712"/>
      <c r="F2" s="712"/>
      <c r="G2" s="712"/>
    </row>
    <row r="3" spans="2:10" ht="15" thickBot="1">
      <c r="B3" s="18" t="s">
        <v>25</v>
      </c>
      <c r="C3" s="18" t="s">
        <v>153</v>
      </c>
      <c r="D3" s="38"/>
      <c r="E3" s="38"/>
      <c r="F3" s="38"/>
      <c r="G3" s="38"/>
    </row>
    <row r="4" spans="2:10" ht="24">
      <c r="B4" s="224" t="s">
        <v>0</v>
      </c>
      <c r="C4" s="225" t="s">
        <v>1</v>
      </c>
      <c r="D4" s="226" t="s">
        <v>2</v>
      </c>
      <c r="E4" s="227" t="s">
        <v>3</v>
      </c>
      <c r="F4" s="228" t="s">
        <v>4</v>
      </c>
      <c r="G4" s="229" t="s">
        <v>5</v>
      </c>
    </row>
    <row r="5" spans="2:10">
      <c r="B5" s="102"/>
      <c r="C5" s="102"/>
      <c r="D5" s="102"/>
      <c r="E5" s="102"/>
      <c r="F5" s="102"/>
      <c r="G5" s="102"/>
    </row>
    <row r="6" spans="2:10" ht="86.4">
      <c r="B6" s="84">
        <v>1</v>
      </c>
      <c r="C6" s="85" t="s">
        <v>661</v>
      </c>
      <c r="D6" s="102"/>
      <c r="E6" s="102"/>
      <c r="F6" s="230"/>
      <c r="G6" s="111"/>
    </row>
    <row r="7" spans="2:10">
      <c r="B7" s="84"/>
      <c r="C7" s="112" t="s">
        <v>31</v>
      </c>
      <c r="D7" s="102" t="s">
        <v>19</v>
      </c>
      <c r="E7" s="204">
        <v>2600</v>
      </c>
      <c r="F7" s="230"/>
      <c r="G7" s="114">
        <f>E7*F7</f>
        <v>0</v>
      </c>
      <c r="J7">
        <f>156*70</f>
        <v>10920</v>
      </c>
    </row>
    <row r="8" spans="2:10">
      <c r="B8" s="84"/>
      <c r="C8" s="112" t="s">
        <v>30</v>
      </c>
      <c r="D8" s="102" t="s">
        <v>19</v>
      </c>
      <c r="E8" s="204">
        <v>800</v>
      </c>
      <c r="F8" s="230"/>
      <c r="G8" s="114">
        <f>E8*F8</f>
        <v>0</v>
      </c>
    </row>
    <row r="9" spans="2:10">
      <c r="B9" s="84"/>
      <c r="C9" s="112"/>
      <c r="D9" s="102"/>
      <c r="E9" s="204"/>
      <c r="F9" s="230"/>
      <c r="G9" s="114"/>
    </row>
    <row r="10" spans="2:10" ht="15" thickBot="1">
      <c r="B10" s="38"/>
      <c r="C10" s="245" t="s">
        <v>177</v>
      </c>
      <c r="D10" s="232"/>
      <c r="E10" s="232"/>
      <c r="F10" s="232"/>
      <c r="G10" s="254">
        <f>SUM(G6:G9)</f>
        <v>0</v>
      </c>
    </row>
  </sheetData>
  <mergeCells count="1">
    <mergeCell ref="C2:G2"/>
  </mergeCells>
  <pageMargins left="0.7" right="0.7" top="0.75" bottom="0.75" header="0.3" footer="0.3"/>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29</vt:i4>
      </vt:variant>
      <vt:variant>
        <vt:lpstr>Imenovani obsegi</vt:lpstr>
      </vt:variant>
      <vt:variant>
        <vt:i4>9</vt:i4>
      </vt:variant>
    </vt:vector>
  </HeadingPairs>
  <TitlesOfParts>
    <vt:vector size="38" baseType="lpstr">
      <vt:lpstr>prva stran</vt:lpstr>
      <vt:lpstr>Rekapitulacija</vt:lpstr>
      <vt:lpstr>Splošna določila</vt:lpstr>
      <vt:lpstr>Pripravljalna dela</vt:lpstr>
      <vt:lpstr>rušitvena  dela in prestavitve </vt:lpstr>
      <vt:lpstr>zemeljska dela</vt:lpstr>
      <vt:lpstr>betonska in AB dela</vt:lpstr>
      <vt:lpstr>tesarska dela</vt:lpstr>
      <vt:lpstr>železokrivska dela</vt:lpstr>
      <vt:lpstr>zidarska dela</vt:lpstr>
      <vt:lpstr>fekalna kanalizacija</vt:lpstr>
      <vt:lpstr>zem in gr.dela za ostale in. vo</vt:lpstr>
      <vt:lpstr>meteorna kanalizacija</vt:lpstr>
      <vt:lpstr>RAZNA DELA</vt:lpstr>
      <vt:lpstr>KKD</vt:lpstr>
      <vt:lpstr>KLJUČAVNIČARSKA DELA</vt:lpstr>
      <vt:lpstr>STAVBO POHIŠTVO</vt:lpstr>
      <vt:lpstr>SUHOMONTAŽNA DELA</vt:lpstr>
      <vt:lpstr>KERAMIČARSKA DELA</vt:lpstr>
      <vt:lpstr>SLIKOPLESKARSKA DELA</vt:lpstr>
      <vt:lpstr>FASADA</vt:lpstr>
      <vt:lpstr>RESTAVRATORSKI POPIS</vt:lpstr>
      <vt:lpstr>SID</vt:lpstr>
      <vt:lpstr>SID_OP</vt:lpstr>
      <vt:lpstr>SID_OGREVANJE</vt:lpstr>
      <vt:lpstr>PREZRAČEVANJE</vt:lpstr>
      <vt:lpstr>SID_VODA</vt:lpstr>
      <vt:lpstr>REKAPITULACIJA (2)</vt:lpstr>
      <vt:lpstr>Elektroinstalacije</vt:lpstr>
      <vt:lpstr>PREZRAČEVANJE!Področje_tiskanja</vt:lpstr>
      <vt:lpstr>'RESTAVRATORSKI POPIS'!Področje_tiskanja</vt:lpstr>
      <vt:lpstr>SID_OGREVANJE!Področje_tiskanja</vt:lpstr>
      <vt:lpstr>SID_OP!Področje_tiskanja</vt:lpstr>
      <vt:lpstr>SID_VODA!Področje_tiskanja</vt:lpstr>
      <vt:lpstr>'STAVBO POHIŠTVO'!Področje_tiskanja</vt:lpstr>
      <vt:lpstr>PREZRAČEVANJE!Tiskanje_naslovov</vt:lpstr>
      <vt:lpstr>SID_OGREVANJE!Tiskanje_naslovov</vt:lpstr>
      <vt:lpstr>SID_VODA!Tiskanje_naslovov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Vid</dc:creator>
  <cp:lastModifiedBy>Saša ŠUHEL</cp:lastModifiedBy>
  <cp:lastPrinted>2016-02-16T10:26:47Z</cp:lastPrinted>
  <dcterms:created xsi:type="dcterms:W3CDTF">2015-02-16T08:31:11Z</dcterms:created>
  <dcterms:modified xsi:type="dcterms:W3CDTF">2021-09-17T10:01:50Z</dcterms:modified>
</cp:coreProperties>
</file>