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KustecM44\Documents\NOVA SPLETNA STRAN\"/>
    </mc:Choice>
  </mc:AlternateContent>
  <xr:revisionPtr revIDLastSave="0" documentId="8_{C9209639-B4D6-4798-B81D-D6D51C17C971}" xr6:coauthVersionLast="47" xr6:coauthVersionMax="47" xr10:uidLastSave="{00000000-0000-0000-0000-000000000000}"/>
  <bookViews>
    <workbookView xWindow="-120" yWindow="-120" windowWidth="25440" windowHeight="15390" activeTab="3" xr2:uid="{DA90096A-8660-4A73-8DBC-E6540D5946A6}"/>
  </bookViews>
  <sheets>
    <sheet name="Prevedbena matrika " sheetId="1" r:id="rId1"/>
    <sheet name="Sedanja PL " sheetId="4" r:id="rId2"/>
    <sheet name="Nova PL " sheetId="2" r:id="rId3"/>
    <sheet name="Prevedba 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2" i="4"/>
  <c r="B3" i="4" s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E14" i="3" l="1"/>
  <c r="E16" i="3" s="1"/>
  <c r="E19" i="3" s="1"/>
  <c r="F14" i="3" l="1"/>
  <c r="F16" i="3" s="1"/>
  <c r="E17" i="3"/>
  <c r="F19" i="3"/>
  <c r="F17" i="3" l="1"/>
  <c r="G14" i="3"/>
  <c r="G19" i="3"/>
  <c r="H19" i="3" s="1"/>
  <c r="I19" i="3" s="1"/>
  <c r="J19" i="3" s="1"/>
  <c r="E22" i="3"/>
  <c r="E20" i="3"/>
  <c r="F20" i="3" s="1"/>
  <c r="G20" i="3" s="1"/>
  <c r="H20" i="3" s="1"/>
  <c r="I20" i="3" s="1"/>
  <c r="J20" i="3" s="1"/>
  <c r="G17" i="3" l="1"/>
  <c r="H14" i="3"/>
  <c r="G16" i="3"/>
  <c r="E27" i="3"/>
  <c r="E23" i="3"/>
  <c r="F22" i="3"/>
  <c r="E25" i="3"/>
  <c r="H17" i="3" l="1"/>
  <c r="I14" i="3"/>
  <c r="H16" i="3"/>
  <c r="F23" i="3"/>
  <c r="G23" i="3" s="1"/>
  <c r="H23" i="3" s="1"/>
  <c r="I23" i="3" s="1"/>
  <c r="J23" i="3" s="1"/>
  <c r="E26" i="3"/>
  <c r="F26" i="3" s="1"/>
  <c r="G26" i="3" s="1"/>
  <c r="H26" i="3" s="1"/>
  <c r="I26" i="3" s="1"/>
  <c r="J26" i="3" s="1"/>
  <c r="F25" i="3"/>
  <c r="G25" i="3" s="1"/>
  <c r="H25" i="3" s="1"/>
  <c r="I25" i="3" s="1"/>
  <c r="J25" i="3" s="1"/>
  <c r="G22" i="3"/>
  <c r="F27" i="3"/>
  <c r="E28" i="3"/>
  <c r="E30" i="3"/>
  <c r="E31" i="3" s="1"/>
  <c r="I17" i="3" l="1"/>
  <c r="E34" i="3"/>
  <c r="E35" i="3" s="1"/>
  <c r="J14" i="3"/>
  <c r="I16" i="3"/>
  <c r="F28" i="3"/>
  <c r="F30" i="3"/>
  <c r="F31" i="3" s="1"/>
  <c r="F34" i="3" s="1"/>
  <c r="H22" i="3"/>
  <c r="G27" i="3"/>
  <c r="J17" i="3" l="1"/>
  <c r="F35" i="3"/>
  <c r="K14" i="3"/>
  <c r="J16" i="3"/>
  <c r="G28" i="3"/>
  <c r="G30" i="3"/>
  <c r="G31" i="3" s="1"/>
  <c r="G34" i="3" s="1"/>
  <c r="I22" i="3"/>
  <c r="H27" i="3"/>
  <c r="G35" i="3" l="1"/>
  <c r="L14" i="3"/>
  <c r="K16" i="3"/>
  <c r="H28" i="3"/>
  <c r="H30" i="3"/>
  <c r="H31" i="3" s="1"/>
  <c r="H34" i="3" s="1"/>
  <c r="J22" i="3"/>
  <c r="I27" i="3"/>
  <c r="K17" i="3" l="1"/>
  <c r="H35" i="3"/>
  <c r="K26" i="3"/>
  <c r="K20" i="3"/>
  <c r="K25" i="3"/>
  <c r="K19" i="3"/>
  <c r="K23" i="3"/>
  <c r="K22" i="3"/>
  <c r="K27" i="3" s="1"/>
  <c r="M14" i="3"/>
  <c r="L16" i="3"/>
  <c r="I28" i="3"/>
  <c r="I30" i="3"/>
  <c r="I31" i="3" s="1"/>
  <c r="I34" i="3" s="1"/>
  <c r="J27" i="3"/>
  <c r="I35" i="3" l="1"/>
  <c r="K30" i="3"/>
  <c r="K28" i="3"/>
  <c r="L25" i="3"/>
  <c r="L26" i="3"/>
  <c r="L23" i="3"/>
  <c r="L22" i="3"/>
  <c r="L27" i="3" s="1"/>
  <c r="L20" i="3"/>
  <c r="L19" i="3"/>
  <c r="L17" i="3"/>
  <c r="N14" i="3"/>
  <c r="M16" i="3"/>
  <c r="J28" i="3"/>
  <c r="J30" i="3"/>
  <c r="J31" i="3" s="1"/>
  <c r="J34" i="3" s="1"/>
  <c r="K31" i="3" l="1"/>
  <c r="J35" i="3"/>
  <c r="L30" i="3"/>
  <c r="L31" i="3" s="1"/>
  <c r="L34" i="3" s="1"/>
  <c r="L28" i="3"/>
  <c r="M19" i="3"/>
  <c r="M26" i="3"/>
  <c r="M25" i="3"/>
  <c r="M23" i="3"/>
  <c r="M22" i="3"/>
  <c r="M27" i="3" s="1"/>
  <c r="M20" i="3"/>
  <c r="M17" i="3"/>
  <c r="O14" i="3"/>
  <c r="O16" i="3" s="1"/>
  <c r="N16" i="3"/>
  <c r="K34" i="3" l="1"/>
  <c r="K35" i="3" s="1"/>
  <c r="L35" i="3"/>
  <c r="M30" i="3"/>
  <c r="M31" i="3" s="1"/>
  <c r="M28" i="3"/>
  <c r="N19" i="3"/>
  <c r="O19" i="3" s="1"/>
  <c r="N26" i="3"/>
  <c r="O26" i="3" s="1"/>
  <c r="N25" i="3"/>
  <c r="O25" i="3" s="1"/>
  <c r="N23" i="3"/>
  <c r="O23" i="3" s="1"/>
  <c r="N22" i="3"/>
  <c r="N27" i="3" s="1"/>
  <c r="N20" i="3"/>
  <c r="O20" i="3" s="1"/>
  <c r="N17" i="3"/>
  <c r="O17" i="3" s="1"/>
  <c r="M34" i="3" l="1"/>
  <c r="M35" i="3" s="1"/>
  <c r="O22" i="3"/>
  <c r="O27" i="3" s="1"/>
  <c r="O30" i="3" s="1"/>
  <c r="O31" i="3" s="1"/>
  <c r="N30" i="3"/>
  <c r="N31" i="3" s="1"/>
  <c r="N34" i="3" s="1"/>
  <c r="N28" i="3"/>
  <c r="N35" i="3" l="1"/>
  <c r="O34" i="3"/>
  <c r="O35" i="3" s="1"/>
  <c r="O28" i="3"/>
  <c r="K12" i="3" l="1"/>
  <c r="J12" i="3"/>
  <c r="L12" i="3" l="1"/>
  <c r="M12" i="3" l="1"/>
  <c r="N12" i="3" l="1"/>
  <c r="O12" i="3"/>
</calcChain>
</file>

<file path=xl/sharedStrings.xml><?xml version="1.0" encoding="utf-8"?>
<sst xmlns="http://schemas.openxmlformats.org/spreadsheetml/2006/main" count="34" uniqueCount="28">
  <si>
    <t>Vr1</t>
  </si>
  <si>
    <t>Z381nov</t>
  </si>
  <si>
    <t>Vr2</t>
  </si>
  <si>
    <t>Z381</t>
  </si>
  <si>
    <t xml:space="preserve">Vrednost </t>
  </si>
  <si>
    <t xml:space="preserve">Izhodiščni plačni razred DM/naziva </t>
  </si>
  <si>
    <t xml:space="preserve">Izh PR </t>
  </si>
  <si>
    <t>Število napredovanj na/v DM/nazivu</t>
  </si>
  <si>
    <t xml:space="preserve">Korekcija navzdol </t>
  </si>
  <si>
    <t xml:space="preserve">Število PR nesorazmerij </t>
  </si>
  <si>
    <t xml:space="preserve">Sedanja PL: PR  </t>
  </si>
  <si>
    <t xml:space="preserve">Vrednost PR </t>
  </si>
  <si>
    <t xml:space="preserve">Korekcija </t>
  </si>
  <si>
    <t>Nesorazmerja</t>
  </si>
  <si>
    <t>Prevedba 1 (izh PR)</t>
  </si>
  <si>
    <t>Prevedba 2 (dej PR)</t>
  </si>
  <si>
    <t xml:space="preserve">Bolj ugodni PR </t>
  </si>
  <si>
    <t xml:space="preserve">Razlika </t>
  </si>
  <si>
    <t>Razlika (%)</t>
  </si>
  <si>
    <t xml:space="preserve">Razpon 10 PR </t>
  </si>
  <si>
    <t>Število napredovanj na DM/ v nazivu</t>
  </si>
  <si>
    <t xml:space="preserve">Število PR za nesorazmerja na DM/ v nazivu </t>
  </si>
  <si>
    <t xml:space="preserve">Delovno mesto </t>
  </si>
  <si>
    <t xml:space="preserve">Javni uslužbenec </t>
  </si>
  <si>
    <t>Število PR navzdol, če je DM korigirano</t>
  </si>
  <si>
    <t xml:space="preserve">Razlika med  vrednostjo PR zaposlenega po prevedbi in sedanjo vresbostjo PR (oziroma razlika do minimalne plače, če je sedanja vrednost PR nižja od minimalne plače) </t>
  </si>
  <si>
    <t>Z380</t>
  </si>
  <si>
    <t>Z380nov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</si>
</sst>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%"/>
    <numFmt numFmtId="166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2" fillId="0" borderId="0" xfId="0" applyFont="1" applyBorder="1" applyProtection="1"/>
    <xf numFmtId="164" fontId="2" fillId="0" borderId="0" xfId="0" applyNumberFormat="1" applyFont="1" applyBorder="1" applyProtection="1"/>
    <xf numFmtId="164" fontId="2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 applyProtection="1"/>
    <xf numFmtId="164" fontId="3" fillId="0" borderId="0" xfId="0" applyNumberFormat="1" applyFont="1" applyBorder="1" applyProtection="1"/>
    <xf numFmtId="165" fontId="3" fillId="0" borderId="0" xfId="1" applyNumberFormat="1" applyFont="1" applyBorder="1" applyProtection="1"/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2" borderId="0" xfId="0" applyFont="1" applyFill="1" applyProtection="1"/>
    <xf numFmtId="0" fontId="6" fillId="0" borderId="0" xfId="0" applyFont="1" applyProtection="1"/>
    <xf numFmtId="166" fontId="0" fillId="0" borderId="0" xfId="0" applyNumberFormat="1" applyProtection="1">
      <protection hidden="1"/>
    </xf>
    <xf numFmtId="166" fontId="0" fillId="0" borderId="1" xfId="0" applyNumberFormat="1" applyBorder="1" applyProtection="1">
      <protection hidden="1"/>
    </xf>
    <xf numFmtId="2" fontId="0" fillId="0" borderId="0" xfId="0" applyNumberFormat="1" applyProtection="1">
      <protection hidden="1"/>
    </xf>
    <xf numFmtId="2" fontId="0" fillId="0" borderId="1" xfId="0" applyNumberFormat="1" applyBorder="1" applyProtection="1">
      <protection hidden="1"/>
    </xf>
    <xf numFmtId="0" fontId="7" fillId="2" borderId="0" xfId="0" applyFont="1" applyFill="1" applyAlignment="1" applyProtection="1">
      <alignment horizontal="center" vertical="center" wrapText="1"/>
    </xf>
  </cellXfs>
  <cellStyles count="2">
    <cellStyle name="Navadno" xfId="0" builtinId="0"/>
    <cellStyle name="Odstotek" xfId="1" builtinId="5"/>
  </cellStyles>
  <dxfs count="5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34CD-9F34-471D-9929-47885D0AADB4}">
  <dimension ref="A1:D56"/>
  <sheetViews>
    <sheetView topLeftCell="A11" workbookViewId="0">
      <selection activeCell="B38" sqref="B38"/>
    </sheetView>
  </sheetViews>
  <sheetFormatPr defaultRowHeight="15" x14ac:dyDescent="0.25"/>
  <cols>
    <col min="4" max="4" width="12" bestFit="1" customWidth="1"/>
  </cols>
  <sheetData>
    <row r="1" spans="1:4" x14ac:dyDescent="0.25">
      <c r="A1" s="2" t="s">
        <v>3</v>
      </c>
      <c r="B1" s="2" t="s">
        <v>0</v>
      </c>
      <c r="C1" s="2" t="s">
        <v>1</v>
      </c>
      <c r="D1" s="2" t="s">
        <v>2</v>
      </c>
    </row>
    <row r="2" spans="1:4" x14ac:dyDescent="0.25">
      <c r="A2" s="2">
        <v>12</v>
      </c>
      <c r="B2" s="20">
        <v>732.26425600000005</v>
      </c>
      <c r="C2" s="2">
        <v>1</v>
      </c>
      <c r="D2" s="22">
        <v>1253.90112</v>
      </c>
    </row>
    <row r="3" spans="1:4" x14ac:dyDescent="0.25">
      <c r="A3" s="2">
        <v>13</v>
      </c>
      <c r="B3" s="20">
        <v>761.55482624000012</v>
      </c>
      <c r="C3" s="2">
        <v>1</v>
      </c>
      <c r="D3" s="22">
        <v>1253.90112</v>
      </c>
    </row>
    <row r="4" spans="1:4" x14ac:dyDescent="0.25">
      <c r="A4" s="2">
        <v>14</v>
      </c>
      <c r="B4" s="21">
        <v>792.01701928960017</v>
      </c>
      <c r="C4" s="3">
        <v>1</v>
      </c>
      <c r="D4" s="23">
        <v>1253.90112</v>
      </c>
    </row>
    <row r="5" spans="1:4" x14ac:dyDescent="0.25">
      <c r="A5" s="2">
        <v>15</v>
      </c>
      <c r="B5" s="20">
        <v>823.69770006118415</v>
      </c>
      <c r="C5" s="2">
        <v>2</v>
      </c>
      <c r="D5" s="22">
        <v>1291.5181536</v>
      </c>
    </row>
    <row r="6" spans="1:4" x14ac:dyDescent="0.25">
      <c r="A6" s="2">
        <v>16</v>
      </c>
      <c r="B6" s="20">
        <v>856.64560806363158</v>
      </c>
      <c r="C6" s="2">
        <v>2</v>
      </c>
      <c r="D6" s="22">
        <v>1291.5181536</v>
      </c>
    </row>
    <row r="7" spans="1:4" x14ac:dyDescent="0.25">
      <c r="A7" s="2">
        <v>17</v>
      </c>
      <c r="B7" s="20">
        <v>890.9114323861769</v>
      </c>
      <c r="C7" s="2">
        <v>2</v>
      </c>
      <c r="D7" s="22">
        <v>1291.5181536</v>
      </c>
    </row>
    <row r="8" spans="1:4" x14ac:dyDescent="0.25">
      <c r="A8" s="2">
        <v>18</v>
      </c>
      <c r="B8" s="20">
        <v>926.54788968162404</v>
      </c>
      <c r="C8" s="2">
        <v>3</v>
      </c>
      <c r="D8" s="22">
        <v>1330.2636982080001</v>
      </c>
    </row>
    <row r="9" spans="1:4" x14ac:dyDescent="0.25">
      <c r="A9" s="2">
        <v>19</v>
      </c>
      <c r="B9" s="20">
        <v>963.60980526888909</v>
      </c>
      <c r="C9" s="2">
        <v>3</v>
      </c>
      <c r="D9" s="22">
        <v>1330.2636982080001</v>
      </c>
    </row>
    <row r="10" spans="1:4" x14ac:dyDescent="0.25">
      <c r="A10" s="2">
        <v>20</v>
      </c>
      <c r="B10" s="20">
        <v>1002.1541974796447</v>
      </c>
      <c r="C10" s="2">
        <v>4</v>
      </c>
      <c r="D10" s="22">
        <v>1370.1716091542401</v>
      </c>
    </row>
    <row r="11" spans="1:4" x14ac:dyDescent="0.25">
      <c r="A11" s="2">
        <v>21</v>
      </c>
      <c r="B11" s="20">
        <v>1042.2403653788306</v>
      </c>
      <c r="C11" s="2">
        <v>4</v>
      </c>
      <c r="D11" s="22">
        <v>1370.1716091542401</v>
      </c>
    </row>
    <row r="12" spans="1:4" x14ac:dyDescent="0.25">
      <c r="A12" s="2">
        <v>22</v>
      </c>
      <c r="B12" s="20">
        <v>1083.9299799939838</v>
      </c>
      <c r="C12" s="2">
        <v>5</v>
      </c>
      <c r="D12" s="22">
        <v>1411.2767574288673</v>
      </c>
    </row>
    <row r="13" spans="1:4" x14ac:dyDescent="0.25">
      <c r="A13" s="2">
        <v>23</v>
      </c>
      <c r="B13" s="20">
        <v>1127.2871791937432</v>
      </c>
      <c r="C13" s="2">
        <v>5</v>
      </c>
      <c r="D13" s="22">
        <v>1411.2767574288673</v>
      </c>
    </row>
    <row r="14" spans="1:4" x14ac:dyDescent="0.25">
      <c r="A14" s="2">
        <v>24</v>
      </c>
      <c r="B14" s="20">
        <v>1172.3786663614931</v>
      </c>
      <c r="C14" s="2">
        <v>6</v>
      </c>
      <c r="D14" s="22">
        <v>1453.6150601517334</v>
      </c>
    </row>
    <row r="15" spans="1:4" x14ac:dyDescent="0.25">
      <c r="A15" s="2">
        <v>25</v>
      </c>
      <c r="B15" s="20">
        <v>1219.2738130159528</v>
      </c>
      <c r="C15" s="2">
        <v>7</v>
      </c>
      <c r="D15" s="22">
        <v>1497.2235119562854</v>
      </c>
    </row>
    <row r="16" spans="1:4" x14ac:dyDescent="0.25">
      <c r="A16" s="2">
        <v>26</v>
      </c>
      <c r="B16" s="20">
        <v>1268.0447655365908</v>
      </c>
      <c r="C16" s="2">
        <v>8</v>
      </c>
      <c r="D16" s="22">
        <v>1542.1402173149741</v>
      </c>
    </row>
    <row r="17" spans="1:4" x14ac:dyDescent="0.25">
      <c r="A17" s="2">
        <v>27</v>
      </c>
      <c r="B17" s="20">
        <v>1318.7665561580545</v>
      </c>
      <c r="C17" s="2">
        <v>9</v>
      </c>
      <c r="D17" s="22">
        <v>1588.4044238344234</v>
      </c>
    </row>
    <row r="18" spans="1:4" x14ac:dyDescent="0.25">
      <c r="A18" s="2">
        <v>28</v>
      </c>
      <c r="B18" s="20">
        <v>1371.5172184043768</v>
      </c>
      <c r="C18" s="2">
        <v>10</v>
      </c>
      <c r="D18" s="22">
        <v>1636.0565565494562</v>
      </c>
    </row>
    <row r="19" spans="1:4" x14ac:dyDescent="0.25">
      <c r="A19" s="2">
        <v>29</v>
      </c>
      <c r="B19" s="20">
        <v>1426.3779071405518</v>
      </c>
      <c r="C19" s="2">
        <v>11</v>
      </c>
      <c r="D19" s="22">
        <v>1685.1382532459399</v>
      </c>
    </row>
    <row r="20" spans="1:4" x14ac:dyDescent="0.25">
      <c r="A20" s="2">
        <v>30</v>
      </c>
      <c r="B20" s="20">
        <v>1483.4330234261738</v>
      </c>
      <c r="C20" s="2">
        <v>12</v>
      </c>
      <c r="D20" s="22">
        <v>1735.6924008433182</v>
      </c>
    </row>
    <row r="21" spans="1:4" x14ac:dyDescent="0.25">
      <c r="A21" s="2">
        <v>31</v>
      </c>
      <c r="B21" s="20">
        <v>1542.7703443632208</v>
      </c>
      <c r="C21" s="2">
        <v>13</v>
      </c>
      <c r="D21" s="22">
        <v>1787.7631728686179</v>
      </c>
    </row>
    <row r="22" spans="1:4" x14ac:dyDescent="0.25">
      <c r="A22" s="2">
        <v>32</v>
      </c>
      <c r="B22" s="20">
        <v>1604.4811581377496</v>
      </c>
      <c r="C22" s="2">
        <v>14</v>
      </c>
      <c r="D22" s="22">
        <v>1841.3960680546763</v>
      </c>
    </row>
    <row r="23" spans="1:4" x14ac:dyDescent="0.25">
      <c r="A23" s="2">
        <v>33</v>
      </c>
      <c r="B23" s="20">
        <v>1668.6604044632597</v>
      </c>
      <c r="C23" s="2">
        <v>15</v>
      </c>
      <c r="D23" s="22">
        <v>1896.6379500963167</v>
      </c>
    </row>
    <row r="24" spans="1:4" x14ac:dyDescent="0.25">
      <c r="A24" s="2">
        <v>34</v>
      </c>
      <c r="B24" s="20">
        <v>1735.4068206417901</v>
      </c>
      <c r="C24" s="2">
        <v>16</v>
      </c>
      <c r="D24" s="22">
        <v>1953.5370885992063</v>
      </c>
    </row>
    <row r="25" spans="1:4" x14ac:dyDescent="0.25">
      <c r="A25" s="2">
        <v>35</v>
      </c>
      <c r="B25" s="20">
        <v>1804.8230934674618</v>
      </c>
      <c r="C25" s="2">
        <v>17</v>
      </c>
      <c r="D25" s="22">
        <v>2012.1432012571825</v>
      </c>
    </row>
    <row r="26" spans="1:4" x14ac:dyDescent="0.25">
      <c r="A26" s="2">
        <v>36</v>
      </c>
      <c r="B26" s="20">
        <v>1877.0160172061603</v>
      </c>
      <c r="C26" s="2">
        <v>18</v>
      </c>
      <c r="D26" s="22">
        <v>2072.5074972948978</v>
      </c>
    </row>
    <row r="27" spans="1:4" x14ac:dyDescent="0.25">
      <c r="A27" s="2">
        <v>37</v>
      </c>
      <c r="B27" s="20">
        <v>1952.0966578944067</v>
      </c>
      <c r="C27" s="2">
        <v>19</v>
      </c>
      <c r="D27" s="22">
        <v>2134.6827222137449</v>
      </c>
    </row>
    <row r="28" spans="1:4" x14ac:dyDescent="0.25">
      <c r="A28" s="2">
        <v>38</v>
      </c>
      <c r="B28" s="20">
        <v>2030.180524210183</v>
      </c>
      <c r="C28" s="2">
        <v>20</v>
      </c>
      <c r="D28" s="22">
        <v>2198.7232038801571</v>
      </c>
    </row>
    <row r="29" spans="1:4" x14ac:dyDescent="0.25">
      <c r="A29" s="2">
        <v>39</v>
      </c>
      <c r="B29" s="20">
        <v>2111.3877451785902</v>
      </c>
      <c r="C29" s="2">
        <v>21</v>
      </c>
      <c r="D29" s="22">
        <v>2264.6848999965619</v>
      </c>
    </row>
    <row r="30" spans="1:4" x14ac:dyDescent="0.25">
      <c r="A30" s="2">
        <v>40</v>
      </c>
      <c r="B30" s="20">
        <v>2195.8432549857339</v>
      </c>
      <c r="C30" s="2">
        <v>22</v>
      </c>
      <c r="D30" s="22">
        <v>2332.6254469964588</v>
      </c>
    </row>
    <row r="31" spans="1:4" x14ac:dyDescent="0.25">
      <c r="A31" s="2">
        <v>41</v>
      </c>
      <c r="B31" s="20">
        <v>2283.6769851851632</v>
      </c>
      <c r="C31" s="2">
        <v>23</v>
      </c>
      <c r="D31" s="22">
        <v>2402.6042104063526</v>
      </c>
    </row>
    <row r="32" spans="1:4" x14ac:dyDescent="0.25">
      <c r="A32" s="2">
        <v>42</v>
      </c>
      <c r="B32" s="20">
        <v>2375.0240645925696</v>
      </c>
      <c r="C32" s="2">
        <v>24</v>
      </c>
      <c r="D32" s="22">
        <v>2474.6823367185434</v>
      </c>
    </row>
    <row r="33" spans="1:4" x14ac:dyDescent="0.25">
      <c r="A33" s="2">
        <v>43</v>
      </c>
      <c r="B33" s="20">
        <v>2470.0250271762725</v>
      </c>
      <c r="C33" s="2">
        <v>25</v>
      </c>
      <c r="D33" s="22">
        <v>2548.9228068200996</v>
      </c>
    </row>
    <row r="34" spans="1:4" x14ac:dyDescent="0.25">
      <c r="A34" s="2">
        <v>44</v>
      </c>
      <c r="B34" s="20">
        <v>2568.8260282633237</v>
      </c>
      <c r="C34" s="2">
        <v>26</v>
      </c>
      <c r="D34" s="22">
        <v>2625.3904910247024</v>
      </c>
    </row>
    <row r="35" spans="1:4" x14ac:dyDescent="0.25">
      <c r="A35" s="2">
        <v>45</v>
      </c>
      <c r="B35" s="20">
        <v>2671.5790693938566</v>
      </c>
      <c r="C35" s="2">
        <v>27</v>
      </c>
      <c r="D35" s="22">
        <v>2704.1522057554434</v>
      </c>
    </row>
    <row r="36" spans="1:4" x14ac:dyDescent="0.25">
      <c r="A36" s="2">
        <v>46</v>
      </c>
      <c r="B36" s="20">
        <v>2778.4422321696111</v>
      </c>
      <c r="C36" s="2">
        <v>28</v>
      </c>
      <c r="D36" s="22">
        <v>2785.2767719281069</v>
      </c>
    </row>
    <row r="37" spans="1:4" x14ac:dyDescent="0.25">
      <c r="A37" s="2">
        <v>47</v>
      </c>
      <c r="B37" s="20">
        <v>2889.5799214563958</v>
      </c>
      <c r="C37" s="2">
        <v>30</v>
      </c>
      <c r="D37" s="22">
        <v>2954.9001273385284</v>
      </c>
    </row>
    <row r="38" spans="1:4" x14ac:dyDescent="0.25">
      <c r="A38" s="2">
        <v>48</v>
      </c>
      <c r="B38" s="20">
        <v>3005.1631183146519</v>
      </c>
      <c r="C38" s="2">
        <v>31</v>
      </c>
      <c r="D38" s="22">
        <v>3043.5471311586844</v>
      </c>
    </row>
    <row r="39" spans="1:4" x14ac:dyDescent="0.25">
      <c r="A39" s="2">
        <v>49</v>
      </c>
      <c r="B39" s="20">
        <v>3125.3696430472382</v>
      </c>
      <c r="C39" s="2">
        <v>32</v>
      </c>
      <c r="D39" s="22">
        <v>3134.8535450934451</v>
      </c>
    </row>
    <row r="40" spans="1:4" x14ac:dyDescent="0.25">
      <c r="A40" s="2">
        <v>50</v>
      </c>
      <c r="B40" s="20">
        <v>3250.3844287691277</v>
      </c>
      <c r="C40" s="2">
        <v>34</v>
      </c>
      <c r="D40" s="22">
        <v>3325.7661259896363</v>
      </c>
    </row>
    <row r="41" spans="1:4" x14ac:dyDescent="0.25">
      <c r="A41" s="2">
        <v>51</v>
      </c>
      <c r="B41" s="20">
        <v>3380.399805919893</v>
      </c>
      <c r="C41" s="2">
        <v>35</v>
      </c>
      <c r="D41" s="22">
        <v>3425.5391097693255</v>
      </c>
    </row>
    <row r="42" spans="1:4" x14ac:dyDescent="0.25">
      <c r="A42" s="2">
        <v>52</v>
      </c>
      <c r="B42" s="20">
        <v>3515.6157981566889</v>
      </c>
      <c r="C42" s="2">
        <v>36</v>
      </c>
      <c r="D42" s="22">
        <v>3528.3052830624051</v>
      </c>
    </row>
    <row r="43" spans="1:4" x14ac:dyDescent="0.25">
      <c r="A43" s="2">
        <v>53</v>
      </c>
      <c r="B43" s="20">
        <v>3656.2404300829567</v>
      </c>
      <c r="C43" s="2">
        <v>38</v>
      </c>
      <c r="D43" s="22">
        <v>3743.1790748009062</v>
      </c>
    </row>
    <row r="44" spans="1:4" x14ac:dyDescent="0.25">
      <c r="A44" s="2">
        <v>54</v>
      </c>
      <c r="B44" s="20">
        <v>3802.4900472862751</v>
      </c>
      <c r="C44" s="2">
        <v>39</v>
      </c>
      <c r="D44" s="22">
        <v>3855.4744470449336</v>
      </c>
    </row>
    <row r="45" spans="1:4" x14ac:dyDescent="0.25">
      <c r="A45" s="2">
        <v>55</v>
      </c>
      <c r="B45" s="20">
        <v>3954.5896491777262</v>
      </c>
      <c r="C45" s="2">
        <v>40</v>
      </c>
      <c r="D45" s="22">
        <v>3971.1386804562817</v>
      </c>
    </row>
    <row r="46" spans="1:4" x14ac:dyDescent="0.25">
      <c r="A46" s="2">
        <v>56</v>
      </c>
      <c r="B46" s="20">
        <v>4112.7732351448358</v>
      </c>
      <c r="C46" s="2">
        <v>42</v>
      </c>
      <c r="D46" s="22">
        <v>4212.9810260960694</v>
      </c>
    </row>
    <row r="47" spans="1:4" x14ac:dyDescent="0.25">
      <c r="A47" s="2">
        <v>57</v>
      </c>
      <c r="B47" s="20">
        <v>4277.2841645506296</v>
      </c>
      <c r="C47" s="2">
        <v>43</v>
      </c>
      <c r="D47" s="22">
        <v>4339.3704568789517</v>
      </c>
    </row>
    <row r="48" spans="1:4" x14ac:dyDescent="0.25">
      <c r="A48" s="2">
        <v>58</v>
      </c>
      <c r="B48" s="20">
        <v>4448.3755311326549</v>
      </c>
      <c r="C48" s="2">
        <v>44</v>
      </c>
      <c r="D48" s="22">
        <v>4469.5515705853204</v>
      </c>
    </row>
    <row r="49" spans="1:4" x14ac:dyDescent="0.25">
      <c r="A49" s="2">
        <v>59</v>
      </c>
      <c r="B49" s="20">
        <v>4626.3105523779614</v>
      </c>
      <c r="C49" s="2">
        <v>46</v>
      </c>
      <c r="D49" s="22">
        <v>4741.7472612339661</v>
      </c>
    </row>
    <row r="50" spans="1:4" x14ac:dyDescent="0.25">
      <c r="A50" s="2">
        <v>60</v>
      </c>
      <c r="B50" s="20">
        <v>4811.3629744730797</v>
      </c>
      <c r="C50" s="2">
        <v>47</v>
      </c>
      <c r="D50" s="22">
        <v>4883.9996790709856</v>
      </c>
    </row>
    <row r="51" spans="1:4" x14ac:dyDescent="0.25">
      <c r="A51" s="2">
        <v>61</v>
      </c>
      <c r="B51" s="20">
        <v>5003.817493452003</v>
      </c>
      <c r="C51" s="2">
        <v>48</v>
      </c>
      <c r="D51" s="22">
        <v>5030.5196694431152</v>
      </c>
    </row>
    <row r="52" spans="1:4" x14ac:dyDescent="0.25">
      <c r="A52" s="2">
        <v>62</v>
      </c>
      <c r="B52" s="20">
        <v>5203.9701931900836</v>
      </c>
      <c r="C52" s="2">
        <v>50</v>
      </c>
      <c r="D52" s="22">
        <v>5336.878317312201</v>
      </c>
    </row>
    <row r="53" spans="1:4" x14ac:dyDescent="0.25">
      <c r="A53" s="2">
        <v>63</v>
      </c>
      <c r="B53" s="20">
        <v>5412.1290009176873</v>
      </c>
      <c r="C53" s="2">
        <v>51</v>
      </c>
      <c r="D53" s="22">
        <v>5496.9846668315668</v>
      </c>
    </row>
    <row r="54" spans="1:4" x14ac:dyDescent="0.25">
      <c r="A54" s="2">
        <v>64</v>
      </c>
      <c r="B54" s="20">
        <v>5628.6141609543947</v>
      </c>
      <c r="C54" s="2">
        <v>52</v>
      </c>
      <c r="D54" s="22">
        <v>5661.8942068365141</v>
      </c>
    </row>
    <row r="55" spans="1:4" x14ac:dyDescent="0.25">
      <c r="A55" s="2">
        <v>65</v>
      </c>
      <c r="B55" s="20">
        <v>5853.758727392571</v>
      </c>
      <c r="C55" s="2">
        <v>54</v>
      </c>
      <c r="D55" s="22">
        <v>6006.7035640328586</v>
      </c>
    </row>
    <row r="56" spans="1:4" x14ac:dyDescent="0.25">
      <c r="A56" s="2">
        <v>66</v>
      </c>
      <c r="B56" s="20">
        <v>6087.909076488274</v>
      </c>
      <c r="C56" s="2">
        <v>55</v>
      </c>
      <c r="D56" s="22">
        <v>6186.9046709538443</v>
      </c>
    </row>
  </sheetData>
  <sheetProtection algorithmName="SHA-512" hashValue="AmxJNYtFTaRII8MbPjTeUQmCjA6LPZ5LkcwPHBBnqxjmNXBnIwMQEfdiBJLhMVLibr9ul6rI+pPwnCjf2NURzw==" saltValue="DY0I9FLuzmLyJNK+cgHMR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D993-3D51-4AFD-B066-F7D3E6B13F54}">
  <dimension ref="A1:B57"/>
  <sheetViews>
    <sheetView workbookViewId="0">
      <selection activeCell="Q14" sqref="Q14"/>
    </sheetView>
  </sheetViews>
  <sheetFormatPr defaultRowHeight="15" x14ac:dyDescent="0.25"/>
  <cols>
    <col min="2" max="2" width="9.5703125" bestFit="1" customWidth="1"/>
  </cols>
  <sheetData>
    <row r="1" spans="1:2" x14ac:dyDescent="0.25">
      <c r="A1" t="s">
        <v>26</v>
      </c>
      <c r="B1" t="s">
        <v>4</v>
      </c>
    </row>
    <row r="2" spans="1:2" x14ac:dyDescent="0.25">
      <c r="A2">
        <v>12</v>
      </c>
      <c r="B2" s="1">
        <f>708.46*(1+0.8*0.042)</f>
        <v>732.26425600000005</v>
      </c>
    </row>
    <row r="3" spans="1:2" x14ac:dyDescent="0.25">
      <c r="A3">
        <v>13</v>
      </c>
      <c r="B3" s="1">
        <f>B2*1.04</f>
        <v>761.55482624000012</v>
      </c>
    </row>
    <row r="4" spans="1:2" x14ac:dyDescent="0.25">
      <c r="A4">
        <v>14</v>
      </c>
      <c r="B4" s="1">
        <f t="shared" ref="B4:B56" si="0">B3*1.04</f>
        <v>792.01701928960017</v>
      </c>
    </row>
    <row r="5" spans="1:2" x14ac:dyDescent="0.25">
      <c r="A5">
        <v>15</v>
      </c>
      <c r="B5" s="1">
        <f t="shared" si="0"/>
        <v>823.69770006118415</v>
      </c>
    </row>
    <row r="6" spans="1:2" x14ac:dyDescent="0.25">
      <c r="A6">
        <v>16</v>
      </c>
      <c r="B6" s="1">
        <f t="shared" si="0"/>
        <v>856.64560806363158</v>
      </c>
    </row>
    <row r="7" spans="1:2" x14ac:dyDescent="0.25">
      <c r="A7">
        <v>17</v>
      </c>
      <c r="B7" s="1">
        <f t="shared" si="0"/>
        <v>890.9114323861769</v>
      </c>
    </row>
    <row r="8" spans="1:2" x14ac:dyDescent="0.25">
      <c r="A8">
        <v>18</v>
      </c>
      <c r="B8" s="1">
        <f t="shared" si="0"/>
        <v>926.54788968162404</v>
      </c>
    </row>
    <row r="9" spans="1:2" x14ac:dyDescent="0.25">
      <c r="A9">
        <v>19</v>
      </c>
      <c r="B9" s="1">
        <f t="shared" si="0"/>
        <v>963.60980526888909</v>
      </c>
    </row>
    <row r="10" spans="1:2" x14ac:dyDescent="0.25">
      <c r="A10">
        <v>20</v>
      </c>
      <c r="B10" s="1">
        <f t="shared" si="0"/>
        <v>1002.1541974796447</v>
      </c>
    </row>
    <row r="11" spans="1:2" x14ac:dyDescent="0.25">
      <c r="A11">
        <v>21</v>
      </c>
      <c r="B11" s="1">
        <f t="shared" si="0"/>
        <v>1042.2403653788306</v>
      </c>
    </row>
    <row r="12" spans="1:2" x14ac:dyDescent="0.25">
      <c r="A12">
        <v>22</v>
      </c>
      <c r="B12" s="1">
        <f t="shared" si="0"/>
        <v>1083.9299799939838</v>
      </c>
    </row>
    <row r="13" spans="1:2" x14ac:dyDescent="0.25">
      <c r="A13">
        <v>23</v>
      </c>
      <c r="B13" s="1">
        <f t="shared" si="0"/>
        <v>1127.2871791937432</v>
      </c>
    </row>
    <row r="14" spans="1:2" x14ac:dyDescent="0.25">
      <c r="A14">
        <v>24</v>
      </c>
      <c r="B14" s="1">
        <f t="shared" si="0"/>
        <v>1172.3786663614931</v>
      </c>
    </row>
    <row r="15" spans="1:2" x14ac:dyDescent="0.25">
      <c r="A15">
        <v>25</v>
      </c>
      <c r="B15" s="1">
        <f t="shared" si="0"/>
        <v>1219.2738130159528</v>
      </c>
    </row>
    <row r="16" spans="1:2" x14ac:dyDescent="0.25">
      <c r="A16">
        <v>26</v>
      </c>
      <c r="B16" s="1">
        <f t="shared" si="0"/>
        <v>1268.0447655365908</v>
      </c>
    </row>
    <row r="17" spans="1:2" x14ac:dyDescent="0.25">
      <c r="A17">
        <v>27</v>
      </c>
      <c r="B17" s="1">
        <f t="shared" si="0"/>
        <v>1318.7665561580545</v>
      </c>
    </row>
    <row r="18" spans="1:2" x14ac:dyDescent="0.25">
      <c r="A18">
        <v>28</v>
      </c>
      <c r="B18" s="1">
        <f t="shared" si="0"/>
        <v>1371.5172184043768</v>
      </c>
    </row>
    <row r="19" spans="1:2" x14ac:dyDescent="0.25">
      <c r="A19">
        <v>29</v>
      </c>
      <c r="B19" s="1">
        <f t="shared" si="0"/>
        <v>1426.3779071405518</v>
      </c>
    </row>
    <row r="20" spans="1:2" x14ac:dyDescent="0.25">
      <c r="A20">
        <v>30</v>
      </c>
      <c r="B20" s="1">
        <f t="shared" si="0"/>
        <v>1483.4330234261738</v>
      </c>
    </row>
    <row r="21" spans="1:2" x14ac:dyDescent="0.25">
      <c r="A21">
        <v>31</v>
      </c>
      <c r="B21" s="1">
        <f t="shared" si="0"/>
        <v>1542.7703443632208</v>
      </c>
    </row>
    <row r="22" spans="1:2" x14ac:dyDescent="0.25">
      <c r="A22">
        <v>32</v>
      </c>
      <c r="B22" s="1">
        <f t="shared" si="0"/>
        <v>1604.4811581377496</v>
      </c>
    </row>
    <row r="23" spans="1:2" x14ac:dyDescent="0.25">
      <c r="A23">
        <v>33</v>
      </c>
      <c r="B23" s="1">
        <f t="shared" si="0"/>
        <v>1668.6604044632597</v>
      </c>
    </row>
    <row r="24" spans="1:2" x14ac:dyDescent="0.25">
      <c r="A24">
        <v>34</v>
      </c>
      <c r="B24" s="1">
        <f t="shared" si="0"/>
        <v>1735.4068206417901</v>
      </c>
    </row>
    <row r="25" spans="1:2" x14ac:dyDescent="0.25">
      <c r="A25">
        <v>35</v>
      </c>
      <c r="B25" s="1">
        <f t="shared" si="0"/>
        <v>1804.8230934674618</v>
      </c>
    </row>
    <row r="26" spans="1:2" x14ac:dyDescent="0.25">
      <c r="A26">
        <v>36</v>
      </c>
      <c r="B26" s="1">
        <f t="shared" si="0"/>
        <v>1877.0160172061603</v>
      </c>
    </row>
    <row r="27" spans="1:2" x14ac:dyDescent="0.25">
      <c r="A27">
        <v>37</v>
      </c>
      <c r="B27" s="1">
        <f t="shared" si="0"/>
        <v>1952.0966578944067</v>
      </c>
    </row>
    <row r="28" spans="1:2" x14ac:dyDescent="0.25">
      <c r="A28">
        <v>38</v>
      </c>
      <c r="B28" s="1">
        <f t="shared" si="0"/>
        <v>2030.180524210183</v>
      </c>
    </row>
    <row r="29" spans="1:2" x14ac:dyDescent="0.25">
      <c r="A29">
        <v>39</v>
      </c>
      <c r="B29" s="1">
        <f t="shared" si="0"/>
        <v>2111.3877451785902</v>
      </c>
    </row>
    <row r="30" spans="1:2" x14ac:dyDescent="0.25">
      <c r="A30">
        <v>40</v>
      </c>
      <c r="B30" s="1">
        <f t="shared" si="0"/>
        <v>2195.8432549857339</v>
      </c>
    </row>
    <row r="31" spans="1:2" x14ac:dyDescent="0.25">
      <c r="A31">
        <v>41</v>
      </c>
      <c r="B31" s="1">
        <f t="shared" si="0"/>
        <v>2283.6769851851632</v>
      </c>
    </row>
    <row r="32" spans="1:2" x14ac:dyDescent="0.25">
      <c r="A32">
        <v>42</v>
      </c>
      <c r="B32" s="1">
        <f t="shared" si="0"/>
        <v>2375.0240645925696</v>
      </c>
    </row>
    <row r="33" spans="1:2" x14ac:dyDescent="0.25">
      <c r="A33">
        <v>43</v>
      </c>
      <c r="B33" s="1">
        <f t="shared" si="0"/>
        <v>2470.0250271762725</v>
      </c>
    </row>
    <row r="34" spans="1:2" x14ac:dyDescent="0.25">
      <c r="A34">
        <v>44</v>
      </c>
      <c r="B34" s="1">
        <f t="shared" si="0"/>
        <v>2568.8260282633237</v>
      </c>
    </row>
    <row r="35" spans="1:2" x14ac:dyDescent="0.25">
      <c r="A35">
        <v>45</v>
      </c>
      <c r="B35" s="1">
        <f t="shared" si="0"/>
        <v>2671.5790693938566</v>
      </c>
    </row>
    <row r="36" spans="1:2" x14ac:dyDescent="0.25">
      <c r="A36">
        <v>46</v>
      </c>
      <c r="B36" s="1">
        <f>B35*1.04</f>
        <v>2778.4422321696111</v>
      </c>
    </row>
    <row r="37" spans="1:2" x14ac:dyDescent="0.25">
      <c r="A37">
        <v>47</v>
      </c>
      <c r="B37" s="1">
        <f t="shared" si="0"/>
        <v>2889.5799214563958</v>
      </c>
    </row>
    <row r="38" spans="1:2" x14ac:dyDescent="0.25">
      <c r="A38">
        <v>48</v>
      </c>
      <c r="B38" s="1">
        <f t="shared" si="0"/>
        <v>3005.1631183146519</v>
      </c>
    </row>
    <row r="39" spans="1:2" x14ac:dyDescent="0.25">
      <c r="A39">
        <v>49</v>
      </c>
      <c r="B39" s="1">
        <f t="shared" si="0"/>
        <v>3125.3696430472382</v>
      </c>
    </row>
    <row r="40" spans="1:2" x14ac:dyDescent="0.25">
      <c r="A40">
        <v>50</v>
      </c>
      <c r="B40" s="1">
        <f t="shared" si="0"/>
        <v>3250.3844287691277</v>
      </c>
    </row>
    <row r="41" spans="1:2" x14ac:dyDescent="0.25">
      <c r="A41">
        <v>51</v>
      </c>
      <c r="B41" s="1">
        <f t="shared" si="0"/>
        <v>3380.399805919893</v>
      </c>
    </row>
    <row r="42" spans="1:2" x14ac:dyDescent="0.25">
      <c r="A42">
        <v>52</v>
      </c>
      <c r="B42" s="1">
        <f t="shared" si="0"/>
        <v>3515.6157981566889</v>
      </c>
    </row>
    <row r="43" spans="1:2" x14ac:dyDescent="0.25">
      <c r="A43">
        <v>53</v>
      </c>
      <c r="B43" s="1">
        <f t="shared" si="0"/>
        <v>3656.2404300829567</v>
      </c>
    </row>
    <row r="44" spans="1:2" x14ac:dyDescent="0.25">
      <c r="A44">
        <v>54</v>
      </c>
      <c r="B44" s="1">
        <f t="shared" si="0"/>
        <v>3802.4900472862751</v>
      </c>
    </row>
    <row r="45" spans="1:2" x14ac:dyDescent="0.25">
      <c r="A45">
        <v>55</v>
      </c>
      <c r="B45" s="1">
        <f t="shared" si="0"/>
        <v>3954.5896491777262</v>
      </c>
    </row>
    <row r="46" spans="1:2" x14ac:dyDescent="0.25">
      <c r="A46">
        <v>56</v>
      </c>
      <c r="B46" s="1">
        <f t="shared" si="0"/>
        <v>4112.7732351448358</v>
      </c>
    </row>
    <row r="47" spans="1:2" x14ac:dyDescent="0.25">
      <c r="A47">
        <v>57</v>
      </c>
      <c r="B47" s="1">
        <f t="shared" si="0"/>
        <v>4277.2841645506296</v>
      </c>
    </row>
    <row r="48" spans="1:2" x14ac:dyDescent="0.25">
      <c r="A48">
        <v>58</v>
      </c>
      <c r="B48" s="1">
        <f t="shared" si="0"/>
        <v>4448.3755311326549</v>
      </c>
    </row>
    <row r="49" spans="1:2" x14ac:dyDescent="0.25">
      <c r="A49">
        <v>59</v>
      </c>
      <c r="B49" s="1">
        <f t="shared" si="0"/>
        <v>4626.3105523779614</v>
      </c>
    </row>
    <row r="50" spans="1:2" x14ac:dyDescent="0.25">
      <c r="A50">
        <v>60</v>
      </c>
      <c r="B50" s="1">
        <f t="shared" si="0"/>
        <v>4811.3629744730797</v>
      </c>
    </row>
    <row r="51" spans="1:2" x14ac:dyDescent="0.25">
      <c r="A51">
        <v>61</v>
      </c>
      <c r="B51" s="1">
        <f t="shared" si="0"/>
        <v>5003.817493452003</v>
      </c>
    </row>
    <row r="52" spans="1:2" x14ac:dyDescent="0.25">
      <c r="A52">
        <v>62</v>
      </c>
      <c r="B52" s="1">
        <f t="shared" si="0"/>
        <v>5203.9701931900836</v>
      </c>
    </row>
    <row r="53" spans="1:2" x14ac:dyDescent="0.25">
      <c r="A53">
        <v>63</v>
      </c>
      <c r="B53" s="1">
        <f t="shared" si="0"/>
        <v>5412.1290009176873</v>
      </c>
    </row>
    <row r="54" spans="1:2" x14ac:dyDescent="0.25">
      <c r="A54">
        <v>64</v>
      </c>
      <c r="B54" s="1">
        <f t="shared" si="0"/>
        <v>5628.6141609543947</v>
      </c>
    </row>
    <row r="55" spans="1:2" x14ac:dyDescent="0.25">
      <c r="A55">
        <v>65</v>
      </c>
      <c r="B55" s="1">
        <f t="shared" si="0"/>
        <v>5853.758727392571</v>
      </c>
    </row>
    <row r="56" spans="1:2" x14ac:dyDescent="0.25">
      <c r="A56">
        <v>66</v>
      </c>
      <c r="B56" s="1">
        <f t="shared" si="0"/>
        <v>6087.909076488274</v>
      </c>
    </row>
    <row r="57" spans="1:2" x14ac:dyDescent="0.25">
      <c r="B57" s="1"/>
    </row>
  </sheetData>
  <sheetProtection algorithmName="SHA-512" hashValue="nD3kOx8+TpVcpm3XI5z0MIzW2jANhqeRR1+14Y9uID5wfK+QdvGPq+t1+W+hQOYmXdvKSjqY/NdPAizAs1l3cA==" saltValue="me05ptJC0w3CHyyysVOEh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6C07-E6BD-4705-AEB5-D9BCC1FB4D3A}">
  <dimension ref="A1:B68"/>
  <sheetViews>
    <sheetView workbookViewId="0">
      <selection activeCell="K7" sqref="K7"/>
    </sheetView>
  </sheetViews>
  <sheetFormatPr defaultRowHeight="15" x14ac:dyDescent="0.25"/>
  <cols>
    <col min="2" max="2" width="9.5703125" bestFit="1" customWidth="1"/>
  </cols>
  <sheetData>
    <row r="1" spans="1:2" x14ac:dyDescent="0.25">
      <c r="A1" t="s">
        <v>27</v>
      </c>
      <c r="B1" t="s">
        <v>4</v>
      </c>
    </row>
    <row r="2" spans="1:2" x14ac:dyDescent="0.25">
      <c r="A2">
        <v>1</v>
      </c>
      <c r="B2" s="1">
        <f>1203.36*1.042</f>
        <v>1253.90112</v>
      </c>
    </row>
    <row r="3" spans="1:2" x14ac:dyDescent="0.25">
      <c r="A3">
        <v>2</v>
      </c>
      <c r="B3" s="1">
        <f>B2*1.03</f>
        <v>1291.5181536</v>
      </c>
    </row>
    <row r="4" spans="1:2" x14ac:dyDescent="0.25">
      <c r="A4">
        <v>3</v>
      </c>
      <c r="B4" s="1">
        <f t="shared" ref="B4:B66" si="0">B3*1.03</f>
        <v>1330.2636982080001</v>
      </c>
    </row>
    <row r="5" spans="1:2" x14ac:dyDescent="0.25">
      <c r="A5">
        <v>4</v>
      </c>
      <c r="B5" s="1">
        <f t="shared" si="0"/>
        <v>1370.1716091542401</v>
      </c>
    </row>
    <row r="6" spans="1:2" x14ac:dyDescent="0.25">
      <c r="A6">
        <v>5</v>
      </c>
      <c r="B6" s="1">
        <f t="shared" si="0"/>
        <v>1411.2767574288673</v>
      </c>
    </row>
    <row r="7" spans="1:2" x14ac:dyDescent="0.25">
      <c r="A7">
        <v>6</v>
      </c>
      <c r="B7" s="1">
        <f t="shared" si="0"/>
        <v>1453.6150601517334</v>
      </c>
    </row>
    <row r="8" spans="1:2" x14ac:dyDescent="0.25">
      <c r="A8">
        <v>7</v>
      </c>
      <c r="B8" s="1">
        <f t="shared" si="0"/>
        <v>1497.2235119562854</v>
      </c>
    </row>
    <row r="9" spans="1:2" x14ac:dyDescent="0.25">
      <c r="A9">
        <v>8</v>
      </c>
      <c r="B9" s="1">
        <f t="shared" si="0"/>
        <v>1542.1402173149741</v>
      </c>
    </row>
    <row r="10" spans="1:2" x14ac:dyDescent="0.25">
      <c r="A10">
        <v>9</v>
      </c>
      <c r="B10" s="1">
        <f t="shared" si="0"/>
        <v>1588.4044238344234</v>
      </c>
    </row>
    <row r="11" spans="1:2" x14ac:dyDescent="0.25">
      <c r="A11">
        <v>10</v>
      </c>
      <c r="B11" s="1">
        <f t="shared" si="0"/>
        <v>1636.0565565494562</v>
      </c>
    </row>
    <row r="12" spans="1:2" x14ac:dyDescent="0.25">
      <c r="A12">
        <v>11</v>
      </c>
      <c r="B12" s="1">
        <f t="shared" si="0"/>
        <v>1685.1382532459399</v>
      </c>
    </row>
    <row r="13" spans="1:2" x14ac:dyDescent="0.25">
      <c r="A13">
        <v>12</v>
      </c>
      <c r="B13" s="1">
        <f t="shared" si="0"/>
        <v>1735.6924008433182</v>
      </c>
    </row>
    <row r="14" spans="1:2" x14ac:dyDescent="0.25">
      <c r="A14">
        <v>13</v>
      </c>
      <c r="B14" s="1">
        <f t="shared" si="0"/>
        <v>1787.7631728686179</v>
      </c>
    </row>
    <row r="15" spans="1:2" x14ac:dyDescent="0.25">
      <c r="A15">
        <v>14</v>
      </c>
      <c r="B15" s="1">
        <f t="shared" si="0"/>
        <v>1841.3960680546763</v>
      </c>
    </row>
    <row r="16" spans="1:2" x14ac:dyDescent="0.25">
      <c r="A16">
        <v>15</v>
      </c>
      <c r="B16" s="1">
        <f t="shared" si="0"/>
        <v>1896.6379500963167</v>
      </c>
    </row>
    <row r="17" spans="1:2" x14ac:dyDescent="0.25">
      <c r="A17">
        <v>16</v>
      </c>
      <c r="B17" s="1">
        <f t="shared" si="0"/>
        <v>1953.5370885992063</v>
      </c>
    </row>
    <row r="18" spans="1:2" x14ac:dyDescent="0.25">
      <c r="A18">
        <v>17</v>
      </c>
      <c r="B18" s="1">
        <f t="shared" si="0"/>
        <v>2012.1432012571825</v>
      </c>
    </row>
    <row r="19" spans="1:2" x14ac:dyDescent="0.25">
      <c r="A19">
        <v>18</v>
      </c>
      <c r="B19" s="1">
        <f t="shared" si="0"/>
        <v>2072.5074972948978</v>
      </c>
    </row>
    <row r="20" spans="1:2" x14ac:dyDescent="0.25">
      <c r="A20">
        <v>19</v>
      </c>
      <c r="B20" s="1">
        <f t="shared" si="0"/>
        <v>2134.6827222137449</v>
      </c>
    </row>
    <row r="21" spans="1:2" x14ac:dyDescent="0.25">
      <c r="A21">
        <v>20</v>
      </c>
      <c r="B21" s="1">
        <f t="shared" si="0"/>
        <v>2198.7232038801571</v>
      </c>
    </row>
    <row r="22" spans="1:2" x14ac:dyDescent="0.25">
      <c r="A22">
        <v>21</v>
      </c>
      <c r="B22" s="1">
        <f t="shared" si="0"/>
        <v>2264.6848999965619</v>
      </c>
    </row>
    <row r="23" spans="1:2" x14ac:dyDescent="0.25">
      <c r="A23">
        <v>22</v>
      </c>
      <c r="B23" s="1">
        <f t="shared" si="0"/>
        <v>2332.6254469964588</v>
      </c>
    </row>
    <row r="24" spans="1:2" x14ac:dyDescent="0.25">
      <c r="A24">
        <v>23</v>
      </c>
      <c r="B24" s="1">
        <f t="shared" si="0"/>
        <v>2402.6042104063526</v>
      </c>
    </row>
    <row r="25" spans="1:2" x14ac:dyDescent="0.25">
      <c r="A25">
        <v>24</v>
      </c>
      <c r="B25" s="1">
        <f t="shared" si="0"/>
        <v>2474.6823367185434</v>
      </c>
    </row>
    <row r="26" spans="1:2" x14ac:dyDescent="0.25">
      <c r="A26">
        <v>25</v>
      </c>
      <c r="B26" s="1">
        <f t="shared" si="0"/>
        <v>2548.9228068200996</v>
      </c>
    </row>
    <row r="27" spans="1:2" x14ac:dyDescent="0.25">
      <c r="A27">
        <v>26</v>
      </c>
      <c r="B27" s="1">
        <f t="shared" si="0"/>
        <v>2625.3904910247024</v>
      </c>
    </row>
    <row r="28" spans="1:2" x14ac:dyDescent="0.25">
      <c r="A28">
        <v>27</v>
      </c>
      <c r="B28" s="1">
        <f t="shared" si="0"/>
        <v>2704.1522057554434</v>
      </c>
    </row>
    <row r="29" spans="1:2" x14ac:dyDescent="0.25">
      <c r="A29">
        <v>28</v>
      </c>
      <c r="B29" s="1">
        <f t="shared" si="0"/>
        <v>2785.2767719281069</v>
      </c>
    </row>
    <row r="30" spans="1:2" x14ac:dyDescent="0.25">
      <c r="A30">
        <v>29</v>
      </c>
      <c r="B30" s="1">
        <f t="shared" si="0"/>
        <v>2868.8350750859499</v>
      </c>
    </row>
    <row r="31" spans="1:2" x14ac:dyDescent="0.25">
      <c r="A31">
        <v>30</v>
      </c>
      <c r="B31" s="1">
        <f t="shared" si="0"/>
        <v>2954.9001273385284</v>
      </c>
    </row>
    <row r="32" spans="1:2" x14ac:dyDescent="0.25">
      <c r="A32">
        <v>31</v>
      </c>
      <c r="B32" s="1">
        <f t="shared" si="0"/>
        <v>3043.5471311586844</v>
      </c>
    </row>
    <row r="33" spans="1:2" x14ac:dyDescent="0.25">
      <c r="A33">
        <v>32</v>
      </c>
      <c r="B33" s="1">
        <f t="shared" si="0"/>
        <v>3134.8535450934451</v>
      </c>
    </row>
    <row r="34" spans="1:2" x14ac:dyDescent="0.25">
      <c r="A34">
        <v>33</v>
      </c>
      <c r="B34" s="1">
        <f t="shared" si="0"/>
        <v>3228.8991514462487</v>
      </c>
    </row>
    <row r="35" spans="1:2" x14ac:dyDescent="0.25">
      <c r="A35">
        <v>34</v>
      </c>
      <c r="B35" s="1">
        <f t="shared" si="0"/>
        <v>3325.7661259896363</v>
      </c>
    </row>
    <row r="36" spans="1:2" x14ac:dyDescent="0.25">
      <c r="A36">
        <v>35</v>
      </c>
      <c r="B36" s="1">
        <f t="shared" si="0"/>
        <v>3425.5391097693255</v>
      </c>
    </row>
    <row r="37" spans="1:2" x14ac:dyDescent="0.25">
      <c r="A37">
        <v>36</v>
      </c>
      <c r="B37" s="1">
        <f t="shared" si="0"/>
        <v>3528.3052830624051</v>
      </c>
    </row>
    <row r="38" spans="1:2" x14ac:dyDescent="0.25">
      <c r="A38">
        <v>37</v>
      </c>
      <c r="B38" s="1">
        <f t="shared" si="0"/>
        <v>3634.1544415542776</v>
      </c>
    </row>
    <row r="39" spans="1:2" x14ac:dyDescent="0.25">
      <c r="A39">
        <v>38</v>
      </c>
      <c r="B39" s="1">
        <f t="shared" si="0"/>
        <v>3743.1790748009062</v>
      </c>
    </row>
    <row r="40" spans="1:2" x14ac:dyDescent="0.25">
      <c r="A40">
        <v>39</v>
      </c>
      <c r="B40" s="1">
        <f t="shared" si="0"/>
        <v>3855.4744470449336</v>
      </c>
    </row>
    <row r="41" spans="1:2" x14ac:dyDescent="0.25">
      <c r="A41">
        <v>40</v>
      </c>
      <c r="B41" s="1">
        <f t="shared" si="0"/>
        <v>3971.1386804562817</v>
      </c>
    </row>
    <row r="42" spans="1:2" x14ac:dyDescent="0.25">
      <c r="A42">
        <v>41</v>
      </c>
      <c r="B42" s="1">
        <f t="shared" si="0"/>
        <v>4090.2728408699704</v>
      </c>
    </row>
    <row r="43" spans="1:2" x14ac:dyDescent="0.25">
      <c r="A43">
        <v>42</v>
      </c>
      <c r="B43" s="1">
        <f t="shared" si="0"/>
        <v>4212.9810260960694</v>
      </c>
    </row>
    <row r="44" spans="1:2" x14ac:dyDescent="0.25">
      <c r="A44">
        <v>43</v>
      </c>
      <c r="B44" s="1">
        <f t="shared" si="0"/>
        <v>4339.3704568789517</v>
      </c>
    </row>
    <row r="45" spans="1:2" x14ac:dyDescent="0.25">
      <c r="A45">
        <v>44</v>
      </c>
      <c r="B45" s="1">
        <f t="shared" si="0"/>
        <v>4469.5515705853204</v>
      </c>
    </row>
    <row r="46" spans="1:2" x14ac:dyDescent="0.25">
      <c r="A46">
        <v>45</v>
      </c>
      <c r="B46" s="1">
        <f t="shared" si="0"/>
        <v>4603.6381177028798</v>
      </c>
    </row>
    <row r="47" spans="1:2" x14ac:dyDescent="0.25">
      <c r="A47">
        <v>46</v>
      </c>
      <c r="B47" s="1">
        <f t="shared" si="0"/>
        <v>4741.7472612339661</v>
      </c>
    </row>
    <row r="48" spans="1:2" x14ac:dyDescent="0.25">
      <c r="A48">
        <v>47</v>
      </c>
      <c r="B48" s="1">
        <f t="shared" si="0"/>
        <v>4883.9996790709856</v>
      </c>
    </row>
    <row r="49" spans="1:2" x14ac:dyDescent="0.25">
      <c r="A49">
        <v>48</v>
      </c>
      <c r="B49" s="1">
        <f t="shared" si="0"/>
        <v>5030.5196694431152</v>
      </c>
    </row>
    <row r="50" spans="1:2" x14ac:dyDescent="0.25">
      <c r="A50">
        <v>49</v>
      </c>
      <c r="B50" s="1">
        <f t="shared" si="0"/>
        <v>5181.435259526409</v>
      </c>
    </row>
    <row r="51" spans="1:2" x14ac:dyDescent="0.25">
      <c r="A51">
        <v>50</v>
      </c>
      <c r="B51" s="1">
        <f t="shared" si="0"/>
        <v>5336.878317312201</v>
      </c>
    </row>
    <row r="52" spans="1:2" x14ac:dyDescent="0.25">
      <c r="A52">
        <v>51</v>
      </c>
      <c r="B52" s="1">
        <f t="shared" si="0"/>
        <v>5496.9846668315668</v>
      </c>
    </row>
    <row r="53" spans="1:2" x14ac:dyDescent="0.25">
      <c r="A53">
        <v>52</v>
      </c>
      <c r="B53" s="1">
        <f t="shared" si="0"/>
        <v>5661.8942068365141</v>
      </c>
    </row>
    <row r="54" spans="1:2" x14ac:dyDescent="0.25">
      <c r="A54">
        <v>53</v>
      </c>
      <c r="B54" s="1">
        <f t="shared" si="0"/>
        <v>5831.7510330416098</v>
      </c>
    </row>
    <row r="55" spans="1:2" x14ac:dyDescent="0.25">
      <c r="A55">
        <v>54</v>
      </c>
      <c r="B55" s="1">
        <f t="shared" si="0"/>
        <v>6006.7035640328586</v>
      </c>
    </row>
    <row r="56" spans="1:2" x14ac:dyDescent="0.25">
      <c r="A56">
        <v>55</v>
      </c>
      <c r="B56" s="1">
        <f t="shared" si="0"/>
        <v>6186.9046709538443</v>
      </c>
    </row>
    <row r="57" spans="1:2" x14ac:dyDescent="0.25">
      <c r="A57">
        <v>56</v>
      </c>
      <c r="B57" s="1">
        <f t="shared" si="0"/>
        <v>6372.5118110824596</v>
      </c>
    </row>
    <row r="58" spans="1:2" x14ac:dyDescent="0.25">
      <c r="A58">
        <v>57</v>
      </c>
      <c r="B58" s="1">
        <f t="shared" si="0"/>
        <v>6563.6871654149336</v>
      </c>
    </row>
    <row r="59" spans="1:2" x14ac:dyDescent="0.25">
      <c r="A59">
        <v>58</v>
      </c>
      <c r="B59" s="1">
        <f t="shared" si="0"/>
        <v>6760.5977803773822</v>
      </c>
    </row>
    <row r="60" spans="1:2" x14ac:dyDescent="0.25">
      <c r="A60">
        <v>59</v>
      </c>
      <c r="B60" s="1">
        <f t="shared" si="0"/>
        <v>6963.4157137887041</v>
      </c>
    </row>
    <row r="61" spans="1:2" x14ac:dyDescent="0.25">
      <c r="A61">
        <v>60</v>
      </c>
      <c r="B61" s="1">
        <f t="shared" si="0"/>
        <v>7172.3181852023654</v>
      </c>
    </row>
    <row r="62" spans="1:2" x14ac:dyDescent="0.25">
      <c r="A62">
        <v>61</v>
      </c>
      <c r="B62" s="1">
        <f t="shared" si="0"/>
        <v>7387.4877307584366</v>
      </c>
    </row>
    <row r="63" spans="1:2" x14ac:dyDescent="0.25">
      <c r="A63">
        <v>62</v>
      </c>
      <c r="B63" s="1">
        <f t="shared" si="0"/>
        <v>7609.1123626811896</v>
      </c>
    </row>
    <row r="64" spans="1:2" x14ac:dyDescent="0.25">
      <c r="A64">
        <v>63</v>
      </c>
      <c r="B64" s="1">
        <f t="shared" si="0"/>
        <v>7837.3857335616258</v>
      </c>
    </row>
    <row r="65" spans="1:2" x14ac:dyDescent="0.25">
      <c r="A65">
        <v>64</v>
      </c>
      <c r="B65" s="1">
        <f t="shared" si="0"/>
        <v>8072.5073055684752</v>
      </c>
    </row>
    <row r="66" spans="1:2" x14ac:dyDescent="0.25">
      <c r="A66">
        <v>65</v>
      </c>
      <c r="B66" s="1">
        <f t="shared" si="0"/>
        <v>8314.68252473553</v>
      </c>
    </row>
    <row r="67" spans="1:2" x14ac:dyDescent="0.25">
      <c r="A67">
        <v>66</v>
      </c>
      <c r="B67" s="1">
        <f>B66*1.03</f>
        <v>8564.1230004775953</v>
      </c>
    </row>
    <row r="68" spans="1:2" x14ac:dyDescent="0.25">
      <c r="A68">
        <v>67</v>
      </c>
      <c r="B68" s="1">
        <f t="shared" ref="B68" si="1">B67*1.03</f>
        <v>8821.0466904919231</v>
      </c>
    </row>
  </sheetData>
  <sheetProtection algorithmName="SHA-512" hashValue="/99Lc4BEKfQFKMDcv7Wrbwpyu5+BaUvb1mmfDF+CtDCIo3aXjUNG8EGh1nYneSPqU8hNvpLsiGm+63zWPSGWCg==" saltValue="1xQO7uDp5q1UZuvG8Gr6M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5190-FA1F-41DD-9F74-288862E788F4}">
  <dimension ref="B2:V51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9.140625" style="7"/>
    <col min="2" max="2" width="57.42578125" style="7" bestFit="1" customWidth="1"/>
    <col min="3" max="3" width="9.140625" style="7"/>
    <col min="4" max="4" width="23.28515625" style="7" bestFit="1" customWidth="1"/>
    <col min="5" max="15" width="14.85546875" style="7" customWidth="1"/>
    <col min="16" max="17" width="15.5703125" style="7" customWidth="1"/>
    <col min="18" max="18" width="8.5703125" style="7" customWidth="1"/>
    <col min="19" max="19" width="0.140625" style="7" hidden="1" customWidth="1"/>
    <col min="20" max="20" width="34.5703125" style="7" hidden="1" customWidth="1"/>
    <col min="21" max="21" width="17" style="7" hidden="1" customWidth="1"/>
    <col min="22" max="22" width="9.140625" style="7" hidden="1" customWidth="1"/>
    <col min="23" max="16384" width="9.140625" style="7"/>
  </cols>
  <sheetData>
    <row r="2" spans="2:22" x14ac:dyDescent="0.25">
      <c r="B2" s="4"/>
      <c r="C2" s="4"/>
    </row>
    <row r="3" spans="2:22" x14ac:dyDescent="0.25">
      <c r="B3" s="4"/>
      <c r="C3" s="4"/>
    </row>
    <row r="4" spans="2:22" x14ac:dyDescent="0.25">
      <c r="B4" s="4"/>
      <c r="C4" s="4"/>
    </row>
    <row r="5" spans="2:22" x14ac:dyDescent="0.25">
      <c r="B5" s="4"/>
      <c r="C5" s="4"/>
      <c r="S5" s="7" t="s">
        <v>6</v>
      </c>
      <c r="T5" s="7" t="s">
        <v>7</v>
      </c>
      <c r="U5" s="7" t="s">
        <v>8</v>
      </c>
      <c r="V5" s="7" t="s">
        <v>9</v>
      </c>
    </row>
    <row r="6" spans="2:22" ht="21" x14ac:dyDescent="0.35">
      <c r="B6" s="16" t="s">
        <v>5</v>
      </c>
      <c r="C6" s="5">
        <v>37</v>
      </c>
      <c r="D6" s="8"/>
      <c r="S6" s="7">
        <v>12</v>
      </c>
      <c r="T6" s="7">
        <v>5</v>
      </c>
      <c r="U6" s="7">
        <v>0</v>
      </c>
      <c r="V6" s="7">
        <v>0</v>
      </c>
    </row>
    <row r="7" spans="2:22" ht="21" x14ac:dyDescent="0.35">
      <c r="B7" s="17"/>
      <c r="C7" s="6"/>
      <c r="S7" s="7">
        <v>13</v>
      </c>
      <c r="T7" s="7">
        <v>6</v>
      </c>
      <c r="U7" s="7">
        <v>1</v>
      </c>
      <c r="V7" s="7">
        <v>1</v>
      </c>
    </row>
    <row r="8" spans="2:22" ht="21" x14ac:dyDescent="0.35">
      <c r="B8" s="16" t="s">
        <v>20</v>
      </c>
      <c r="C8" s="5">
        <v>10</v>
      </c>
      <c r="S8" s="7">
        <v>14</v>
      </c>
      <c r="T8" s="7">
        <v>7</v>
      </c>
      <c r="U8" s="7">
        <v>2</v>
      </c>
      <c r="V8" s="7">
        <v>2</v>
      </c>
    </row>
    <row r="9" spans="2:22" ht="21" x14ac:dyDescent="0.35">
      <c r="B9" s="17"/>
      <c r="C9" s="6"/>
      <c r="S9" s="7">
        <v>15</v>
      </c>
      <c r="T9" s="7">
        <v>8</v>
      </c>
      <c r="V9" s="7">
        <v>3</v>
      </c>
    </row>
    <row r="10" spans="2:22" ht="21" x14ac:dyDescent="0.35">
      <c r="B10" s="16" t="s">
        <v>24</v>
      </c>
      <c r="C10" s="5">
        <v>0</v>
      </c>
      <c r="S10" s="7">
        <v>16</v>
      </c>
      <c r="T10" s="7">
        <v>9</v>
      </c>
      <c r="V10" s="7">
        <v>4</v>
      </c>
    </row>
    <row r="11" spans="2:22" ht="21" x14ac:dyDescent="0.35">
      <c r="B11" s="17"/>
      <c r="C11" s="6"/>
      <c r="S11" s="7">
        <v>17</v>
      </c>
      <c r="T11" s="7">
        <v>10</v>
      </c>
      <c r="V11" s="7">
        <v>5</v>
      </c>
    </row>
    <row r="12" spans="2:22" ht="21" x14ac:dyDescent="0.35">
      <c r="B12" s="16" t="s">
        <v>21</v>
      </c>
      <c r="C12" s="5">
        <v>3</v>
      </c>
      <c r="J12" s="7" t="str">
        <f t="shared" ref="J12:O12" si="0">IF(J16&gt;D6+D8,"",J16)</f>
        <v/>
      </c>
      <c r="K12" s="7" t="str">
        <f t="shared" si="0"/>
        <v/>
      </c>
      <c r="L12" s="7" t="str">
        <f t="shared" si="0"/>
        <v/>
      </c>
      <c r="M12" s="7" t="str">
        <f t="shared" si="0"/>
        <v/>
      </c>
      <c r="N12" s="7" t="str">
        <f t="shared" si="0"/>
        <v/>
      </c>
      <c r="O12" s="7" t="str">
        <f t="shared" si="0"/>
        <v/>
      </c>
      <c r="S12" s="7">
        <v>18</v>
      </c>
      <c r="V12" s="7">
        <v>6</v>
      </c>
    </row>
    <row r="13" spans="2:22" ht="18" customHeight="1" x14ac:dyDescent="0.3">
      <c r="B13" s="4"/>
      <c r="C13" s="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S13" s="7">
        <v>19</v>
      </c>
      <c r="V13" s="7">
        <v>7</v>
      </c>
    </row>
    <row r="14" spans="2:22" ht="1.5" hidden="1" customHeight="1" x14ac:dyDescent="0.3">
      <c r="B14" s="4"/>
      <c r="C14" s="4"/>
      <c r="D14" s="9" t="s">
        <v>19</v>
      </c>
      <c r="E14" s="9">
        <f>C6</f>
        <v>37</v>
      </c>
      <c r="F14" s="9">
        <f>E14+1</f>
        <v>38</v>
      </c>
      <c r="G14" s="9">
        <f t="shared" ref="G14:O14" si="1">F14+1</f>
        <v>39</v>
      </c>
      <c r="H14" s="9">
        <f t="shared" si="1"/>
        <v>40</v>
      </c>
      <c r="I14" s="9">
        <f t="shared" si="1"/>
        <v>41</v>
      </c>
      <c r="J14" s="9">
        <f t="shared" si="1"/>
        <v>42</v>
      </c>
      <c r="K14" s="9">
        <f t="shared" si="1"/>
        <v>43</v>
      </c>
      <c r="L14" s="9">
        <f t="shared" si="1"/>
        <v>44</v>
      </c>
      <c r="M14" s="9">
        <f t="shared" si="1"/>
        <v>45</v>
      </c>
      <c r="N14" s="9">
        <f t="shared" si="1"/>
        <v>46</v>
      </c>
      <c r="O14" s="9">
        <f t="shared" si="1"/>
        <v>47</v>
      </c>
      <c r="P14" s="9"/>
      <c r="Q14" s="9"/>
      <c r="S14" s="7">
        <v>20</v>
      </c>
    </row>
    <row r="15" spans="2:22" ht="18.75" x14ac:dyDescent="0.3">
      <c r="B15" s="4"/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S15" s="7">
        <v>21</v>
      </c>
    </row>
    <row r="16" spans="2:22" ht="18.75" x14ac:dyDescent="0.3">
      <c r="D16" s="9" t="s">
        <v>10</v>
      </c>
      <c r="E16" s="9">
        <f>E14</f>
        <v>37</v>
      </c>
      <c r="F16" s="9">
        <f>IF(F14&gt;$C$6+$C$8,"",F14)</f>
        <v>38</v>
      </c>
      <c r="G16" s="9">
        <f t="shared" ref="G16:O16" si="2">IF(G14&gt;$C$6+$C$8,"",G14)</f>
        <v>39</v>
      </c>
      <c r="H16" s="9">
        <f t="shared" si="2"/>
        <v>40</v>
      </c>
      <c r="I16" s="9">
        <f t="shared" si="2"/>
        <v>41</v>
      </c>
      <c r="J16" s="9">
        <f t="shared" si="2"/>
        <v>42</v>
      </c>
      <c r="K16" s="9">
        <f t="shared" si="2"/>
        <v>43</v>
      </c>
      <c r="L16" s="9">
        <f t="shared" si="2"/>
        <v>44</v>
      </c>
      <c r="M16" s="9">
        <f t="shared" si="2"/>
        <v>45</v>
      </c>
      <c r="N16" s="9">
        <f t="shared" si="2"/>
        <v>46</v>
      </c>
      <c r="O16" s="9">
        <f t="shared" si="2"/>
        <v>47</v>
      </c>
      <c r="P16" s="9"/>
      <c r="Q16" s="9"/>
      <c r="S16" s="7">
        <v>22</v>
      </c>
    </row>
    <row r="17" spans="2:19" ht="18.75" x14ac:dyDescent="0.3">
      <c r="D17" s="9" t="s">
        <v>11</v>
      </c>
      <c r="E17" s="10">
        <f>VLOOKUP(VALUE(LEFT($E$16,3)),'Sedanja PL '!A2:B56,2,FALSE)</f>
        <v>1952.0966578944067</v>
      </c>
      <c r="F17" s="10">
        <f>E17*1.04</f>
        <v>2030.180524210183</v>
      </c>
      <c r="G17" s="10">
        <f t="shared" ref="G17:J17" si="3">F17*1.04</f>
        <v>2111.3877451785902</v>
      </c>
      <c r="H17" s="10">
        <f t="shared" si="3"/>
        <v>2195.8432549857339</v>
      </c>
      <c r="I17" s="10">
        <f t="shared" si="3"/>
        <v>2283.6769851851632</v>
      </c>
      <c r="J17" s="10">
        <f t="shared" si="3"/>
        <v>2375.0240645925696</v>
      </c>
      <c r="K17" s="10">
        <f>IF(K16="","",J17*1.04)</f>
        <v>2470.0250271762725</v>
      </c>
      <c r="L17" s="10">
        <f t="shared" ref="L17:N17" si="4">IF(L16="","",K17*1.04)</f>
        <v>2568.8260282633237</v>
      </c>
      <c r="M17" s="10">
        <f t="shared" si="4"/>
        <v>2671.5790693938566</v>
      </c>
      <c r="N17" s="10">
        <f t="shared" si="4"/>
        <v>2778.4422321696111</v>
      </c>
      <c r="O17" s="10">
        <f>IF(O16="","",N17*1.04)</f>
        <v>2889.5799214563958</v>
      </c>
      <c r="P17" s="10"/>
      <c r="Q17" s="10"/>
      <c r="S17" s="7">
        <v>23</v>
      </c>
    </row>
    <row r="18" spans="2:19" ht="18.75" x14ac:dyDescent="0.3"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S18" s="7">
        <v>24</v>
      </c>
    </row>
    <row r="19" spans="2:19" ht="18.75" x14ac:dyDescent="0.3">
      <c r="D19" s="9" t="s">
        <v>12</v>
      </c>
      <c r="E19" s="9">
        <f>E16-C10</f>
        <v>37</v>
      </c>
      <c r="F19" s="9">
        <f>E19+1</f>
        <v>38</v>
      </c>
      <c r="G19" s="9">
        <f t="shared" ref="G19:J19" si="5">F19+1</f>
        <v>39</v>
      </c>
      <c r="H19" s="9">
        <f t="shared" si="5"/>
        <v>40</v>
      </c>
      <c r="I19" s="9">
        <f t="shared" si="5"/>
        <v>41</v>
      </c>
      <c r="J19" s="9">
        <f t="shared" si="5"/>
        <v>42</v>
      </c>
      <c r="K19" s="9">
        <f>IF(K16="","",J19+1)</f>
        <v>43</v>
      </c>
      <c r="L19" s="9">
        <f>IF(L16="","",K19+1)</f>
        <v>44</v>
      </c>
      <c r="M19" s="9">
        <f>IF(M16="","",L19+1)</f>
        <v>45</v>
      </c>
      <c r="N19" s="9">
        <f>IF(N16="","",M19+1)</f>
        <v>46</v>
      </c>
      <c r="O19" s="9">
        <f>IF(O16="","",N19+1)</f>
        <v>47</v>
      </c>
      <c r="P19" s="9"/>
      <c r="Q19" s="9"/>
      <c r="S19" s="7">
        <v>25</v>
      </c>
    </row>
    <row r="20" spans="2:19" ht="18.75" x14ac:dyDescent="0.3">
      <c r="D20" s="9" t="s">
        <v>11</v>
      </c>
      <c r="E20" s="10">
        <f>VLOOKUP(VALUE(LEFT($E$19,3)),'Sedanja PL '!A2:B56,2,FALSE)</f>
        <v>1952.0966578944067</v>
      </c>
      <c r="F20" s="10">
        <f>E20*1.04</f>
        <v>2030.180524210183</v>
      </c>
      <c r="G20" s="10">
        <f t="shared" ref="G20:I20" si="6">F20*1.04</f>
        <v>2111.3877451785902</v>
      </c>
      <c r="H20" s="10">
        <f t="shared" si="6"/>
        <v>2195.8432549857339</v>
      </c>
      <c r="I20" s="10">
        <f t="shared" si="6"/>
        <v>2283.6769851851632</v>
      </c>
      <c r="J20" s="10">
        <f>I20*1.04</f>
        <v>2375.0240645925696</v>
      </c>
      <c r="K20" s="10">
        <f>IF(K16="","",J20*1.04)</f>
        <v>2470.0250271762725</v>
      </c>
      <c r="L20" s="10">
        <f>IF(L16="","",K20*1.04)</f>
        <v>2568.8260282633237</v>
      </c>
      <c r="M20" s="10">
        <f t="shared" ref="M20:O20" si="7">IF(M16="","",L20*1.04)</f>
        <v>2671.5790693938566</v>
      </c>
      <c r="N20" s="10">
        <f t="shared" si="7"/>
        <v>2778.4422321696111</v>
      </c>
      <c r="O20" s="10">
        <f t="shared" si="7"/>
        <v>2889.5799214563958</v>
      </c>
      <c r="P20" s="10"/>
      <c r="Q20" s="10"/>
      <c r="S20" s="7">
        <v>26</v>
      </c>
    </row>
    <row r="21" spans="2:19" ht="18.75" x14ac:dyDescent="0.3"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S21" s="7">
        <v>27</v>
      </c>
    </row>
    <row r="22" spans="2:19" ht="18.75" x14ac:dyDescent="0.3">
      <c r="D22" s="9" t="s">
        <v>13</v>
      </c>
      <c r="E22" s="9">
        <f>E19+C12</f>
        <v>40</v>
      </c>
      <c r="F22" s="9">
        <f>E22+1</f>
        <v>41</v>
      </c>
      <c r="G22" s="9">
        <f t="shared" ref="G22:J22" si="8">F22+1</f>
        <v>42</v>
      </c>
      <c r="H22" s="9">
        <f t="shared" si="8"/>
        <v>43</v>
      </c>
      <c r="I22" s="9">
        <f t="shared" si="8"/>
        <v>44</v>
      </c>
      <c r="J22" s="9">
        <f t="shared" si="8"/>
        <v>45</v>
      </c>
      <c r="K22" s="9">
        <f>IF(K16="","",J22+1)</f>
        <v>46</v>
      </c>
      <c r="L22" s="9">
        <f>IF(L16="","",K22+1)</f>
        <v>47</v>
      </c>
      <c r="M22" s="9">
        <f t="shared" ref="M22:O22" si="9">IF(M16="","",L22+1)</f>
        <v>48</v>
      </c>
      <c r="N22" s="9">
        <f t="shared" si="9"/>
        <v>49</v>
      </c>
      <c r="O22" s="9">
        <f t="shared" si="9"/>
        <v>50</v>
      </c>
      <c r="P22" s="9"/>
      <c r="Q22" s="9"/>
      <c r="S22" s="7">
        <v>28</v>
      </c>
    </row>
    <row r="23" spans="2:19" ht="18.75" x14ac:dyDescent="0.3">
      <c r="D23" s="9" t="s">
        <v>11</v>
      </c>
      <c r="E23" s="10">
        <f>VLOOKUP(VALUE(LEFT($E$22,3)),'Sedanja PL '!A2:B56,2,FALSE)</f>
        <v>2195.8432549857339</v>
      </c>
      <c r="F23" s="10">
        <f>E23*1.04</f>
        <v>2283.6769851851632</v>
      </c>
      <c r="G23" s="10">
        <f>F23*1.04</f>
        <v>2375.0240645925696</v>
      </c>
      <c r="H23" s="10">
        <f>G23*1.04</f>
        <v>2470.0250271762725</v>
      </c>
      <c r="I23" s="10">
        <f>H23*1.04</f>
        <v>2568.8260282633237</v>
      </c>
      <c r="J23" s="10">
        <f t="shared" ref="J23" si="10">I23*1.04</f>
        <v>2671.5790693938566</v>
      </c>
      <c r="K23" s="10">
        <f>IF(K16="","",J23*1.04)</f>
        <v>2778.4422321696111</v>
      </c>
      <c r="L23" s="10">
        <f>IF(L16="","",K23*1.04)</f>
        <v>2889.5799214563958</v>
      </c>
      <c r="M23" s="10">
        <f t="shared" ref="M23:O23" si="11">IF(M16="","",L23*1.04)</f>
        <v>3005.1631183146519</v>
      </c>
      <c r="N23" s="10">
        <f t="shared" si="11"/>
        <v>3125.3696430472382</v>
      </c>
      <c r="O23" s="10">
        <f t="shared" si="11"/>
        <v>3250.3844287691277</v>
      </c>
      <c r="P23" s="10"/>
      <c r="Q23" s="10"/>
      <c r="S23" s="7">
        <v>29</v>
      </c>
    </row>
    <row r="24" spans="2:19" ht="18.75" x14ac:dyDescent="0.3"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S24" s="7">
        <v>30</v>
      </c>
    </row>
    <row r="25" spans="2:19" ht="21" x14ac:dyDescent="0.35">
      <c r="B25" s="18" t="s">
        <v>22</v>
      </c>
      <c r="D25" s="12" t="s">
        <v>14</v>
      </c>
      <c r="E25" s="12">
        <f>VLOOKUP(VALUE(LEFT($E$22,3)),'Prevedbena matrika '!A2:D56,3,FALSE)</f>
        <v>22</v>
      </c>
      <c r="F25" s="12">
        <f>E25+1</f>
        <v>23</v>
      </c>
      <c r="G25" s="12">
        <f t="shared" ref="G25:J25" si="12">F25+1</f>
        <v>24</v>
      </c>
      <c r="H25" s="12">
        <f t="shared" si="12"/>
        <v>25</v>
      </c>
      <c r="I25" s="12">
        <f t="shared" si="12"/>
        <v>26</v>
      </c>
      <c r="J25" s="12">
        <f t="shared" si="12"/>
        <v>27</v>
      </c>
      <c r="K25" s="12">
        <f>IF(K16="","",J25+1)</f>
        <v>28</v>
      </c>
      <c r="L25" s="12">
        <f>IF(L16="","",K25+1)</f>
        <v>29</v>
      </c>
      <c r="M25" s="12">
        <f t="shared" ref="M25:O25" si="13">IF(M16="","",L25+1)</f>
        <v>30</v>
      </c>
      <c r="N25" s="12">
        <f t="shared" si="13"/>
        <v>31</v>
      </c>
      <c r="O25" s="12">
        <f t="shared" si="13"/>
        <v>32</v>
      </c>
      <c r="P25" s="12"/>
      <c r="Q25" s="12"/>
      <c r="S25" s="7">
        <v>31</v>
      </c>
    </row>
    <row r="26" spans="2:19" ht="18.75" x14ac:dyDescent="0.3">
      <c r="D26" s="12" t="s">
        <v>11</v>
      </c>
      <c r="E26" s="11">
        <f>VLOOKUP(VALUE(LEFT($E$25,3)),'Nova PL '!A2:B67,2,FALSE)</f>
        <v>2332.6254469964588</v>
      </c>
      <c r="F26" s="11">
        <f>E26*1.03</f>
        <v>2402.6042104063526</v>
      </c>
      <c r="G26" s="11">
        <f t="shared" ref="G26:J26" si="14">F26*1.03</f>
        <v>2474.6823367185434</v>
      </c>
      <c r="H26" s="11">
        <f t="shared" si="14"/>
        <v>2548.9228068200996</v>
      </c>
      <c r="I26" s="11">
        <f t="shared" si="14"/>
        <v>2625.3904910247024</v>
      </c>
      <c r="J26" s="11">
        <f t="shared" si="14"/>
        <v>2704.1522057554434</v>
      </c>
      <c r="K26" s="11">
        <f>IF(K16="","",J26*1.03)</f>
        <v>2785.2767719281069</v>
      </c>
      <c r="L26" s="11">
        <f>IF(L16="","",K26*1.03)</f>
        <v>2868.8350750859499</v>
      </c>
      <c r="M26" s="11">
        <f t="shared" ref="M26:O26" si="15">IF(M16="","",L26*1.03)</f>
        <v>2954.9001273385284</v>
      </c>
      <c r="N26" s="11">
        <f t="shared" si="15"/>
        <v>3043.5471311586844</v>
      </c>
      <c r="O26" s="11">
        <f t="shared" si="15"/>
        <v>3134.8535450934451</v>
      </c>
      <c r="P26" s="11"/>
      <c r="Q26" s="11"/>
      <c r="S26" s="7">
        <v>32</v>
      </c>
    </row>
    <row r="27" spans="2:19" ht="18.75" x14ac:dyDescent="0.3">
      <c r="D27" s="9" t="s">
        <v>15</v>
      </c>
      <c r="E27" s="9">
        <f>VLOOKUP(VALUE(LEFT(E22,3)),'Prevedbena matrika '!$A$2:$D$56,3,FALSE)</f>
        <v>22</v>
      </c>
      <c r="F27" s="9">
        <f>VLOOKUP(VALUE(LEFT(F22,3)),'Prevedbena matrika '!$A$2:$D$56,3,FALSE)</f>
        <v>23</v>
      </c>
      <c r="G27" s="9">
        <f>VLOOKUP(VALUE(LEFT(G22,3)),'Prevedbena matrika '!$A$2:$D$56,3,FALSE)</f>
        <v>24</v>
      </c>
      <c r="H27" s="9">
        <f>VLOOKUP(VALUE(LEFT(H22,3)),'Prevedbena matrika '!$A$2:$D$56,3,FALSE)</f>
        <v>25</v>
      </c>
      <c r="I27" s="9">
        <f>VLOOKUP(VALUE(LEFT(I22,3)),'Prevedbena matrika '!$A$2:$D$56,3,FALSE)</f>
        <v>26</v>
      </c>
      <c r="J27" s="9">
        <f>VLOOKUP(VALUE(LEFT(J22,3)),'Prevedbena matrika '!$A$2:$D$56,3,FALSE)</f>
        <v>27</v>
      </c>
      <c r="K27" s="9">
        <f>IF(K16="","",VLOOKUP(VALUE(LEFT(K22,3)),'Prevedbena matrika '!$A$2:$D$56,3,FALSE))</f>
        <v>28</v>
      </c>
      <c r="L27" s="9">
        <f>IF(L16="","",VLOOKUP(VALUE(LEFT(L22,3)),'Prevedbena matrika '!$A$2:$D$56,3,FALSE))</f>
        <v>30</v>
      </c>
      <c r="M27" s="9">
        <f>IF(M16="","",VLOOKUP(VALUE(LEFT(M22,3)),'Prevedbena matrika '!$A$2:$D$56,3,FALSE))</f>
        <v>31</v>
      </c>
      <c r="N27" s="9">
        <f>IF(N16="","",VLOOKUP(VALUE(LEFT(N22,3)),'Prevedbena matrika '!$A$2:$D$56,3,FALSE))</f>
        <v>32</v>
      </c>
      <c r="O27" s="9">
        <f>IF(O16="","",VLOOKUP(VALUE(LEFT(O22,3)),'Prevedbena matrika '!$A$2:$D$56,3,FALSE))</f>
        <v>34</v>
      </c>
      <c r="P27" s="9"/>
      <c r="Q27" s="9"/>
      <c r="S27" s="7">
        <v>33</v>
      </c>
    </row>
    <row r="28" spans="2:19" ht="18.75" x14ac:dyDescent="0.3">
      <c r="D28" s="9" t="s">
        <v>11</v>
      </c>
      <c r="E28" s="10">
        <f>VLOOKUP(VALUE(LEFT(E27,3)),'Nova PL '!$A$2:$B$67,2,FALSE)</f>
        <v>2332.6254469964588</v>
      </c>
      <c r="F28" s="10">
        <f>VLOOKUP(VALUE(LEFT(F27,3)),'Nova PL '!$A$2:$B$67,2,FALSE)</f>
        <v>2402.6042104063526</v>
      </c>
      <c r="G28" s="10">
        <f>VLOOKUP(VALUE(LEFT(G27,3)),'Nova PL '!$A$2:$B$67,2,FALSE)</f>
        <v>2474.6823367185434</v>
      </c>
      <c r="H28" s="10">
        <f>VLOOKUP(VALUE(LEFT(H27,3)),'Nova PL '!$A$2:$B$67,2,FALSE)</f>
        <v>2548.9228068200996</v>
      </c>
      <c r="I28" s="10">
        <f>VLOOKUP(VALUE(LEFT(I27,3)),'Nova PL '!$A$2:$B$67,2,FALSE)</f>
        <v>2625.3904910247024</v>
      </c>
      <c r="J28" s="10">
        <f>VLOOKUP(VALUE(LEFT(J27,3)),'Nova PL '!$A$2:$B$67,2,FALSE)</f>
        <v>2704.1522057554434</v>
      </c>
      <c r="K28" s="10">
        <f>IF(K16="","",VLOOKUP(VALUE(LEFT(K27,3)),'Nova PL '!$A$2:$B$67,2,FALSE))</f>
        <v>2785.2767719281069</v>
      </c>
      <c r="L28" s="10">
        <f>IF(L16="","",VLOOKUP(VALUE(LEFT(L27,3)),'Nova PL '!$A$2:$B$67,2,FALSE))</f>
        <v>2954.9001273385284</v>
      </c>
      <c r="M28" s="10">
        <f>IF(M16="","",VLOOKUP(VALUE(LEFT(M27,3)),'Nova PL '!$A$2:$B$67,2,FALSE))</f>
        <v>3043.5471311586844</v>
      </c>
      <c r="N28" s="10">
        <f>IF(N16="","",VLOOKUP(VALUE(LEFT(N27,3)),'Nova PL '!$A$2:$B$67,2,FALSE))</f>
        <v>3134.8535450934451</v>
      </c>
      <c r="O28" s="10">
        <f>IF(O16="","",VLOOKUP(VALUE(LEFT(O27,3)),'Nova PL '!$A$2:$B$67,2,FALSE))</f>
        <v>3325.7661259896363</v>
      </c>
      <c r="P28" s="10"/>
      <c r="Q28" s="10"/>
      <c r="S28" s="7">
        <v>34</v>
      </c>
    </row>
    <row r="29" spans="2:19" ht="18.75" x14ac:dyDescent="0.3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S29" s="7">
        <v>35</v>
      </c>
    </row>
    <row r="30" spans="2:19" ht="21" x14ac:dyDescent="0.35">
      <c r="B30" s="18" t="s">
        <v>23</v>
      </c>
      <c r="D30" s="12" t="s">
        <v>16</v>
      </c>
      <c r="E30" s="12">
        <f>MAX(E27,E25)</f>
        <v>22</v>
      </c>
      <c r="F30" s="12">
        <f t="shared" ref="F30:J30" si="16">MAX(F27,F25)</f>
        <v>23</v>
      </c>
      <c r="G30" s="12">
        <f t="shared" si="16"/>
        <v>24</v>
      </c>
      <c r="H30" s="12">
        <f t="shared" si="16"/>
        <v>25</v>
      </c>
      <c r="I30" s="12">
        <f t="shared" si="16"/>
        <v>26</v>
      </c>
      <c r="J30" s="12">
        <f t="shared" si="16"/>
        <v>27</v>
      </c>
      <c r="K30" s="12">
        <f>IF(K16="","",MAX(K27,K25))</f>
        <v>28</v>
      </c>
      <c r="L30" s="12">
        <f>IF(L16="","",MAX(L27,L25))</f>
        <v>30</v>
      </c>
      <c r="M30" s="12">
        <f t="shared" ref="M30:O30" si="17">IF(M16="","",MAX(M27,M25))</f>
        <v>31</v>
      </c>
      <c r="N30" s="12">
        <f t="shared" si="17"/>
        <v>32</v>
      </c>
      <c r="O30" s="12">
        <f t="shared" si="17"/>
        <v>34</v>
      </c>
      <c r="P30" s="12"/>
      <c r="Q30" s="12"/>
      <c r="S30" s="7">
        <v>36</v>
      </c>
    </row>
    <row r="31" spans="2:19" ht="18.75" x14ac:dyDescent="0.3">
      <c r="D31" s="12" t="s">
        <v>11</v>
      </c>
      <c r="E31" s="11">
        <f>VLOOKUP(VALUE(LEFT(E30,3)),'Nova PL '!$A$2:$B$67,2,FALSE)</f>
        <v>2332.6254469964588</v>
      </c>
      <c r="F31" s="11">
        <f>VLOOKUP(VALUE(LEFT(F30,3)),'Nova PL '!$A$2:$B$67,2,FALSE)</f>
        <v>2402.6042104063526</v>
      </c>
      <c r="G31" s="11">
        <f>VLOOKUP(VALUE(LEFT(G30,3)),'Nova PL '!$A$2:$B$67,2,FALSE)</f>
        <v>2474.6823367185434</v>
      </c>
      <c r="H31" s="11">
        <f>VLOOKUP(VALUE(LEFT(H30,3)),'Nova PL '!$A$2:$B$67,2,FALSE)</f>
        <v>2548.9228068200996</v>
      </c>
      <c r="I31" s="11">
        <f>VLOOKUP(VALUE(LEFT(I30,3)),'Nova PL '!$A$2:$B$67,2,FALSE)</f>
        <v>2625.3904910247024</v>
      </c>
      <c r="J31" s="11">
        <f>VLOOKUP(VALUE(LEFT(J30,3)),'Nova PL '!$A$2:$B$67,2,FALSE)</f>
        <v>2704.1522057554434</v>
      </c>
      <c r="K31" s="11">
        <f>IF(K16="","",VLOOKUP(VALUE(LEFT(K30,3)),'Nova PL '!$A$2:$B$67,2,FALSE))</f>
        <v>2785.2767719281069</v>
      </c>
      <c r="L31" s="11">
        <f>IF(L16="","",VLOOKUP(VALUE(LEFT(L30,3)),'Nova PL '!$A$2:$B$67,2,FALSE))</f>
        <v>2954.9001273385284</v>
      </c>
      <c r="M31" s="11">
        <f>IF(M16="","",VLOOKUP(VALUE(LEFT(M30,3)),'Nova PL '!$A$2:$B$67,2,FALSE))</f>
        <v>3043.5471311586844</v>
      </c>
      <c r="N31" s="11">
        <f>IF(N16="","",VLOOKUP(VALUE(LEFT(N30,3)),'Nova PL '!$A$2:$B$67,2,FALSE))</f>
        <v>3134.8535450934451</v>
      </c>
      <c r="O31" s="11">
        <f>IF(O16="","",VLOOKUP(VALUE(LEFT(O30,3)),'Nova PL '!$A$2:$B$67,2,FALSE))</f>
        <v>3325.7661259896363</v>
      </c>
      <c r="P31" s="11"/>
      <c r="Q31" s="11"/>
      <c r="S31" s="7">
        <v>37</v>
      </c>
    </row>
    <row r="32" spans="2:19" x14ac:dyDescent="0.25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S32" s="7">
        <v>38</v>
      </c>
    </row>
    <row r="33" spans="2:19" x14ac:dyDescent="0.25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S33" s="7">
        <v>39</v>
      </c>
    </row>
    <row r="34" spans="2:19" ht="24" customHeight="1" x14ac:dyDescent="0.3">
      <c r="B34" s="24" t="s">
        <v>25</v>
      </c>
      <c r="D34" s="9" t="s">
        <v>17</v>
      </c>
      <c r="E34" s="14">
        <f>IF(E17&lt;1203.36,E31-1203.36,E31-E17)</f>
        <v>380.52878910205209</v>
      </c>
      <c r="F34" s="14">
        <f>IF(F17&lt;1203.36,F31-1203.36,F31-F17)</f>
        <v>372.42368619616968</v>
      </c>
      <c r="G34" s="14">
        <f t="shared" ref="G34:I34" si="18">IF(G17&lt;1203.36,G31-1203.36,G31-G17)</f>
        <v>363.29459153995322</v>
      </c>
      <c r="H34" s="14">
        <f t="shared" si="18"/>
        <v>353.0795518343657</v>
      </c>
      <c r="I34" s="14">
        <f t="shared" si="18"/>
        <v>341.71350583953927</v>
      </c>
      <c r="J34" s="14">
        <f>IF(J17&lt;1203.36,J31-1203.36,J31-J17)</f>
        <v>329.12814116287382</v>
      </c>
      <c r="K34" s="14">
        <f>IF(K16="","",IF(K17&lt;1203.36,K31-1203.36,K31-K17))</f>
        <v>315.25174475183439</v>
      </c>
      <c r="L34" s="14">
        <f t="shared" ref="L34:N34" si="19">IF(L16="","",IF(L17&lt;1203.36,L31-1203.36,L31-L17))</f>
        <v>386.07409907520469</v>
      </c>
      <c r="M34" s="14">
        <f t="shared" si="19"/>
        <v>371.96806176482778</v>
      </c>
      <c r="N34" s="14">
        <f t="shared" si="19"/>
        <v>356.41131292383398</v>
      </c>
      <c r="O34" s="14">
        <f>IF(O16="","",IF(O17&lt;1203.36,O31-1203.36,O31-O17))</f>
        <v>436.18620453324047</v>
      </c>
      <c r="P34" s="14"/>
      <c r="Q34" s="14"/>
      <c r="S34" s="7">
        <v>40</v>
      </c>
    </row>
    <row r="35" spans="2:19" ht="18.75" x14ac:dyDescent="0.3">
      <c r="B35" s="24"/>
      <c r="D35" s="9" t="s">
        <v>18</v>
      </c>
      <c r="E35" s="15">
        <f>E34/E17</f>
        <v>0.19493337461706559</v>
      </c>
      <c r="F35" s="15">
        <f t="shared" ref="F35:J35" si="20">F34/F17</f>
        <v>0.18344363063036306</v>
      </c>
      <c r="G35" s="15">
        <f t="shared" si="20"/>
        <v>0.1720643649512251</v>
      </c>
      <c r="H35" s="15">
        <f t="shared" si="20"/>
        <v>0.16079451528823246</v>
      </c>
      <c r="I35" s="15">
        <f t="shared" si="20"/>
        <v>0.14963302956430713</v>
      </c>
      <c r="J35" s="15">
        <f t="shared" si="20"/>
        <v>0.13857886581849649</v>
      </c>
      <c r="K35" s="15">
        <f>IF(K16="","",K34/K17)</f>
        <v>0.12763099210870327</v>
      </c>
      <c r="L35" s="15">
        <f>IF(L16="","",L34/L17)</f>
        <v>0.15029203800781063</v>
      </c>
      <c r="M35" s="15">
        <f t="shared" ref="M35:O35" si="21">IF(M16="","",M34/M17)</f>
        <v>0.13923153764235099</v>
      </c>
      <c r="N35" s="15">
        <f t="shared" si="21"/>
        <v>0.12827738824194374</v>
      </c>
      <c r="O35" s="15">
        <f t="shared" si="21"/>
        <v>0.15095142421719052</v>
      </c>
      <c r="P35" s="15"/>
      <c r="Q35" s="15"/>
      <c r="S35" s="7">
        <v>41</v>
      </c>
    </row>
    <row r="36" spans="2:19" x14ac:dyDescent="0.25">
      <c r="S36" s="7">
        <v>42</v>
      </c>
    </row>
    <row r="37" spans="2:19" x14ac:dyDescent="0.25">
      <c r="P37" s="19"/>
      <c r="S37" s="7">
        <v>43</v>
      </c>
    </row>
    <row r="38" spans="2:19" x14ac:dyDescent="0.25">
      <c r="S38" s="7">
        <v>44</v>
      </c>
    </row>
    <row r="39" spans="2:19" x14ac:dyDescent="0.25">
      <c r="S39" s="7">
        <v>45</v>
      </c>
    </row>
    <row r="40" spans="2:19" x14ac:dyDescent="0.25">
      <c r="S40" s="7">
        <v>46</v>
      </c>
    </row>
    <row r="41" spans="2:19" x14ac:dyDescent="0.25">
      <c r="S41" s="7">
        <v>47</v>
      </c>
    </row>
    <row r="42" spans="2:19" x14ac:dyDescent="0.25">
      <c r="S42" s="7">
        <v>48</v>
      </c>
    </row>
    <row r="43" spans="2:19" x14ac:dyDescent="0.25">
      <c r="S43" s="7">
        <v>49</v>
      </c>
    </row>
    <row r="44" spans="2:19" x14ac:dyDescent="0.25">
      <c r="S44" s="7">
        <v>50</v>
      </c>
    </row>
    <row r="45" spans="2:19" x14ac:dyDescent="0.25">
      <c r="S45" s="7">
        <v>51</v>
      </c>
    </row>
    <row r="46" spans="2:19" x14ac:dyDescent="0.25">
      <c r="S46" s="7">
        <v>52</v>
      </c>
    </row>
    <row r="47" spans="2:19" x14ac:dyDescent="0.25">
      <c r="S47" s="7">
        <v>53</v>
      </c>
    </row>
    <row r="48" spans="2:19" x14ac:dyDescent="0.25">
      <c r="S48" s="7">
        <v>54</v>
      </c>
    </row>
    <row r="49" spans="19:19" x14ac:dyDescent="0.25">
      <c r="S49" s="7">
        <v>55</v>
      </c>
    </row>
    <row r="50" spans="19:19" x14ac:dyDescent="0.25">
      <c r="S50" s="7">
        <v>56</v>
      </c>
    </row>
    <row r="51" spans="19:19" x14ac:dyDescent="0.25">
      <c r="S51" s="7">
        <v>57</v>
      </c>
    </row>
  </sheetData>
  <sheetProtection algorithmName="SHA-512" hashValue="YhJ+kaGOcaWI/19k53DRv7Qvc3UiRQJBV1mKeKB34RN9gUH9KQ2Ghvg5NcKdF8dvo+wgD+8gOTU1amtoUbUxWA==" saltValue="VfiUmg1TItJEmAljXi+ecw==" spinCount="100000" sheet="1" objects="1" scenarios="1" selectLockedCells="1"/>
  <mergeCells count="1">
    <mergeCell ref="B34:B35"/>
  </mergeCells>
  <conditionalFormatting sqref="D30:Q31">
    <cfRule type="expression" dxfId="4" priority="5">
      <formula>ISNOT(BLANK($D$25))</formula>
    </cfRule>
  </conditionalFormatting>
  <conditionalFormatting sqref="D25:O26">
    <cfRule type="notContainsBlanks" dxfId="3" priority="1">
      <formula>LEN(TRIM(D25))&gt;0</formula>
    </cfRule>
    <cfRule type="expression" dxfId="2" priority="3">
      <formula>"ISNOT(BLANK($F$22))"</formula>
    </cfRule>
    <cfRule type="cellIs" dxfId="1" priority="4" operator="equal">
      <formula>""""""</formula>
    </cfRule>
  </conditionalFormatting>
  <conditionalFormatting sqref="D30:O32">
    <cfRule type="notContainsBlanks" dxfId="0" priority="2">
      <formula>LEN(TRIM(D30))&gt;0</formula>
    </cfRule>
  </conditionalFormatting>
  <dataValidations xWindow="591" yWindow="254" count="4">
    <dataValidation type="list" allowBlank="1" showInputMessage="1" showErrorMessage="1" sqref="C6" xr:uid="{AE3073BE-30C4-4342-B2AD-C017ED75293A}">
      <formula1>$S$6:$S$59</formula1>
    </dataValidation>
    <dataValidation type="list" allowBlank="1" showInputMessage="1" showErrorMessage="1" promptTitle="Število PR na delovnem mestu/vna" prompt="Izberi številoPR" sqref="C8" xr:uid="{3C3A0F43-4D3A-4D7F-9078-74672F055627}">
      <formula1>$T$6:$T$14</formula1>
    </dataValidation>
    <dataValidation type="list" allowBlank="1" showInputMessage="1" showErrorMessage="1" promptTitle="Korekcija DM " prompt="Izberi število PR " sqref="C10" xr:uid="{1BCE0C64-0E7B-43F5-93BF-B1BB8EA94810}">
      <formula1>$U$6:$U$10</formula1>
    </dataValidation>
    <dataValidation type="list" allowBlank="1" showInputMessage="1" showErrorMessage="1" promptTitle="Število PR odprave nesorazmerij " prompt="Izberi število PR " sqref="C12" xr:uid="{C743C1D4-7F87-428D-9630-437A83E1B9C1}">
      <formula1>$V$6:$V$17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Prevedbena matrika </vt:lpstr>
      <vt:lpstr>Sedanja PL </vt:lpstr>
      <vt:lpstr>Nova PL </vt:lpstr>
      <vt:lpstr>Prevedba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 Nikić</dc:creator>
  <cp:lastModifiedBy>Mojca Kustec</cp:lastModifiedBy>
  <dcterms:created xsi:type="dcterms:W3CDTF">2023-08-21T13:05:01Z</dcterms:created>
  <dcterms:modified xsi:type="dcterms:W3CDTF">2024-02-01T12:29:09Z</dcterms:modified>
</cp:coreProperties>
</file>