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CBA 1" sheetId="1" r:id="rId1"/>
    <sheet name="CBA 0" sheetId="2" r:id="rId2"/>
  </sheets>
  <definedNames/>
  <calcPr fullCalcOnLoad="1"/>
</workbook>
</file>

<file path=xl/comments1.xml><?xml version="1.0" encoding="utf-8"?>
<comments xmlns="http://schemas.openxmlformats.org/spreadsheetml/2006/main">
  <authors>
    <author>DSG</author>
    <author>andreja</author>
  </authors>
  <commentList>
    <comment ref="C4" authorId="0">
      <text>
        <r>
          <rPr>
            <sz val="8"/>
            <rFont val="Tahoma"/>
            <family val="2"/>
          </rPr>
          <t>Vpišejo se stroški naložbe po letih, v stalnih cenah!</t>
        </r>
      </text>
    </comment>
    <comment ref="D4" authorId="0">
      <text>
        <r>
          <rPr>
            <sz val="8"/>
            <rFont val="Tahoma"/>
            <family val="0"/>
          </rPr>
          <t xml:space="preserve">Vpišejo se operativni stroški po letih, v stalnih cenah!
</t>
        </r>
      </text>
    </comment>
    <comment ref="E4" authorId="0">
      <text>
        <r>
          <rPr>
            <sz val="8"/>
            <rFont val="Tahoma"/>
            <family val="2"/>
          </rPr>
          <t>Vpišejo se prihodki operacije po letih, v stalnih cenah!</t>
        </r>
      </text>
    </comment>
    <comment ref="F4" authorId="0">
      <text>
        <r>
          <rPr>
            <sz val="8"/>
            <rFont val="Tahoma"/>
            <family val="2"/>
          </rPr>
          <t>Vpiše se ostanek vrednosti v zadnje leto ekonomske dobe operacije!</t>
        </r>
      </text>
    </comment>
    <comment ref="F25" authorId="0">
      <text>
        <r>
          <rPr>
            <sz val="8"/>
            <rFont val="Tahoma"/>
            <family val="2"/>
          </rPr>
          <t>Vpiše se znesek upravičenih stroškov po</t>
        </r>
        <r>
          <rPr>
            <b/>
            <sz val="8"/>
            <rFont val="Tahoma"/>
            <family val="2"/>
          </rPr>
          <t xml:space="preserve"> TEKOČIH!! </t>
        </r>
        <r>
          <rPr>
            <sz val="8"/>
            <rFont val="Tahoma"/>
            <family val="2"/>
          </rPr>
          <t>cenah!</t>
        </r>
      </text>
    </comment>
    <comment ref="B4" authorId="1">
      <text>
        <r>
          <rPr>
            <b/>
            <sz val="11"/>
            <rFont val="Tahoma"/>
            <family val="0"/>
          </rPr>
          <t>andreja:</t>
        </r>
        <r>
          <rPr>
            <sz val="11"/>
            <rFont val="Tahoma"/>
            <family val="0"/>
          </rPr>
          <t xml:space="preserve">
Vpišite letnico!! Diskontira se že prvo leto</t>
        </r>
      </text>
    </comment>
    <comment ref="B5" authorId="1">
      <text>
        <r>
          <rPr>
            <b/>
            <sz val="11"/>
            <rFont val="Tahoma"/>
            <family val="0"/>
          </rPr>
          <t>andreja:</t>
        </r>
        <r>
          <rPr>
            <sz val="11"/>
            <rFont val="Tahoma"/>
            <family val="0"/>
          </rPr>
          <t xml:space="preserve">
To leto se ne bo diskontiralo, če se vsa leta diskontirajo, v to polje ne vpisujte ničesar!</t>
        </r>
      </text>
    </comment>
    <comment ref="C6" authorId="1">
      <text>
        <r>
          <rPr>
            <b/>
            <sz val="11"/>
            <rFont val="Tahoma"/>
            <family val="0"/>
          </rPr>
          <t>andreja:</t>
        </r>
        <r>
          <rPr>
            <sz val="11"/>
            <rFont val="Tahoma"/>
            <family val="0"/>
          </rPr>
          <t xml:space="preserve">
To je prvo leto diskontiranja
</t>
        </r>
      </text>
    </comment>
    <comment ref="C5" authorId="1">
      <text>
        <r>
          <rPr>
            <b/>
            <sz val="11"/>
            <rFont val="Tahoma"/>
            <family val="0"/>
          </rPr>
          <t>andreja:</t>
        </r>
        <r>
          <rPr>
            <sz val="11"/>
            <rFont val="Tahoma"/>
            <family val="0"/>
          </rPr>
          <t xml:space="preserve">
to leto se ne diskontira</t>
        </r>
      </text>
    </comment>
  </commentList>
</comments>
</file>

<file path=xl/comments2.xml><?xml version="1.0" encoding="utf-8"?>
<comments xmlns="http://schemas.openxmlformats.org/spreadsheetml/2006/main">
  <authors>
    <author>DSG</author>
  </authors>
  <commentList>
    <comment ref="F25" authorId="0">
      <text>
        <r>
          <rPr>
            <sz val="8"/>
            <rFont val="Tahoma"/>
            <family val="2"/>
          </rPr>
          <t>Vpiše se znesek upravičenih stroškov po stalnih cenah!</t>
        </r>
      </text>
    </comment>
  </commentList>
</comments>
</file>

<file path=xl/sharedStrings.xml><?xml version="1.0" encoding="utf-8"?>
<sst xmlns="http://schemas.openxmlformats.org/spreadsheetml/2006/main" count="77" uniqueCount="33">
  <si>
    <t>Leto</t>
  </si>
  <si>
    <t>Diskontirani neto prihodki (DNR)</t>
  </si>
  <si>
    <t>Investicijski
stroški</t>
  </si>
  <si>
    <t>Operativni
stroški</t>
  </si>
  <si>
    <t>Prihodki</t>
  </si>
  <si>
    <t>Ostanek
vrednosti</t>
  </si>
  <si>
    <t>Neto 
denarni tok</t>
  </si>
  <si>
    <t>Skupaj</t>
  </si>
  <si>
    <t>VREDNOSTI V STALNIH CENAH</t>
  </si>
  <si>
    <t>Skupni investicijski stroški</t>
  </si>
  <si>
    <t>Diskontirane
vrednosti</t>
  </si>
  <si>
    <t>Nediskontirane
vrednosti</t>
  </si>
  <si>
    <t>Od tega upravičeni stroški (EC)</t>
  </si>
  <si>
    <t>Diskontirani inv. stroški (DIC)</t>
  </si>
  <si>
    <t>Upravičeni izdatki (EE=DIC-DNR):</t>
  </si>
  <si>
    <t>1 a</t>
  </si>
  <si>
    <t>1 b</t>
  </si>
  <si>
    <t>Finančna vrzel (R=EE/DIC):</t>
  </si>
  <si>
    <t>%</t>
  </si>
  <si>
    <t>Izračun pripadajočega zneska (DA=EC*R):</t>
  </si>
  <si>
    <t>2</t>
  </si>
  <si>
    <t>3 a</t>
  </si>
  <si>
    <t>3 b</t>
  </si>
  <si>
    <t>Najvišja stopnja sofinanciranja EU (CRpa):</t>
  </si>
  <si>
    <t>Izračun najvišjega zneska EU (DA*Crpa):</t>
  </si>
  <si>
    <t>DOLOČITEV ZNESKA NEPOVRATNIH SREDSTEV EU (VARIANTA 0: PRVO LETO SE NE DISKONTIRA)</t>
  </si>
  <si>
    <t>DNR&gt;0</t>
  </si>
  <si>
    <t>DNR&lt;0</t>
  </si>
  <si>
    <t>Če so diskontirani neto prihodki nižji od 0, se upošteva finančna vrzel 100</t>
  </si>
  <si>
    <t>DOLOČITEV ZNESKA NEPOVRATNIH SREDSTEV EU (VARIANTA 1: DISKONTIRA SE LETO KJER JE V stolpcu A ŠTEVILKA 2 (VRSTIC 6))</t>
  </si>
  <si>
    <t xml:space="preserve">Občina: </t>
  </si>
  <si>
    <t xml:space="preserve">Naziv operacije: </t>
  </si>
  <si>
    <t>DISKONTIRANE VREDNOSTI (4%)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</si>
</sst>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</numFmts>
  <fonts count="46">
    <font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 CE"/>
      <family val="2"/>
    </font>
    <font>
      <sz val="10"/>
      <name val="Arial CE"/>
      <family val="2"/>
    </font>
    <font>
      <b/>
      <sz val="8"/>
      <name val="Tahoma"/>
      <family val="2"/>
    </font>
    <font>
      <b/>
      <sz val="10"/>
      <name val="Arial CE"/>
      <family val="0"/>
    </font>
    <font>
      <sz val="11"/>
      <name val="Tahoma"/>
      <family val="0"/>
    </font>
    <font>
      <b/>
      <sz val="11"/>
      <name val="Tahoma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/>
    </xf>
    <xf numFmtId="1" fontId="5" fillId="34" borderId="12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0" fontId="5" fillId="34" borderId="13" xfId="0" applyFont="1" applyFill="1" applyBorder="1" applyAlignment="1">
      <alignment/>
    </xf>
    <xf numFmtId="3" fontId="5" fillId="34" borderId="14" xfId="0" applyNumberFormat="1" applyFont="1" applyFill="1" applyBorder="1" applyAlignment="1">
      <alignment/>
    </xf>
    <xf numFmtId="3" fontId="5" fillId="34" borderId="15" xfId="0" applyNumberFormat="1" applyFont="1" applyFill="1" applyBorder="1" applyAlignment="1">
      <alignment/>
    </xf>
    <xf numFmtId="4" fontId="5" fillId="36" borderId="16" xfId="0" applyNumberFormat="1" applyFont="1" applyFill="1" applyBorder="1" applyAlignment="1">
      <alignment horizontal="center" wrapText="1"/>
    </xf>
    <xf numFmtId="0" fontId="5" fillId="36" borderId="17" xfId="0" applyFont="1" applyFill="1" applyBorder="1" applyAlignment="1">
      <alignment horizontal="center" wrapText="1"/>
    </xf>
    <xf numFmtId="4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49" fontId="5" fillId="37" borderId="18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3" fontId="5" fillId="35" borderId="12" xfId="0" applyNumberFormat="1" applyFont="1" applyFill="1" applyBorder="1" applyAlignment="1">
      <alignment/>
    </xf>
    <xf numFmtId="49" fontId="5" fillId="35" borderId="18" xfId="0" applyNumberFormat="1" applyFont="1" applyFill="1" applyBorder="1" applyAlignment="1">
      <alignment horizontal="right"/>
    </xf>
    <xf numFmtId="3" fontId="5" fillId="35" borderId="19" xfId="0" applyNumberFormat="1" applyFont="1" applyFill="1" applyBorder="1" applyAlignment="1">
      <alignment/>
    </xf>
    <xf numFmtId="49" fontId="5" fillId="35" borderId="20" xfId="0" applyNumberFormat="1" applyFont="1" applyFill="1" applyBorder="1" applyAlignment="1">
      <alignment horizontal="right"/>
    </xf>
    <xf numFmtId="4" fontId="5" fillId="35" borderId="21" xfId="0" applyNumberFormat="1" applyFont="1" applyFill="1" applyBorder="1" applyAlignment="1">
      <alignment/>
    </xf>
    <xf numFmtId="3" fontId="5" fillId="38" borderId="12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35" borderId="22" xfId="0" applyNumberFormat="1" applyFont="1" applyFill="1" applyBorder="1" applyAlignment="1">
      <alignment horizontal="right"/>
    </xf>
    <xf numFmtId="4" fontId="5" fillId="35" borderId="18" xfId="0" applyNumberFormat="1" applyFont="1" applyFill="1" applyBorder="1" applyAlignment="1">
      <alignment/>
    </xf>
    <xf numFmtId="1" fontId="5" fillId="35" borderId="23" xfId="0" applyNumberFormat="1" applyFont="1" applyFill="1" applyBorder="1" applyAlignment="1">
      <alignment/>
    </xf>
    <xf numFmtId="1" fontId="5" fillId="35" borderId="18" xfId="0" applyNumberFormat="1" applyFont="1" applyFill="1" applyBorder="1" applyAlignment="1">
      <alignment horizontal="center"/>
    </xf>
    <xf numFmtId="3" fontId="5" fillId="35" borderId="22" xfId="0" applyNumberFormat="1" applyFont="1" applyFill="1" applyBorder="1" applyAlignment="1">
      <alignment/>
    </xf>
    <xf numFmtId="4" fontId="5" fillId="35" borderId="20" xfId="0" applyNumberFormat="1" applyFont="1" applyFill="1" applyBorder="1" applyAlignment="1">
      <alignment/>
    </xf>
    <xf numFmtId="3" fontId="5" fillId="35" borderId="18" xfId="0" applyNumberFormat="1" applyFont="1" applyFill="1" applyBorder="1" applyAlignment="1">
      <alignment/>
    </xf>
    <xf numFmtId="3" fontId="5" fillId="35" borderId="20" xfId="0" applyNumberFormat="1" applyFont="1" applyFill="1" applyBorder="1" applyAlignment="1" applyProtection="1">
      <alignment/>
      <protection locked="0"/>
    </xf>
    <xf numFmtId="3" fontId="5" fillId="37" borderId="18" xfId="0" applyNumberFormat="1" applyFont="1" applyFill="1" applyBorder="1" applyAlignment="1">
      <alignment/>
    </xf>
    <xf numFmtId="0" fontId="5" fillId="0" borderId="19" xfId="0" applyFont="1" applyBorder="1" applyAlignment="1">
      <alignment horizontal="center"/>
    </xf>
    <xf numFmtId="3" fontId="5" fillId="0" borderId="19" xfId="0" applyNumberFormat="1" applyFont="1" applyBorder="1" applyAlignment="1">
      <alignment/>
    </xf>
    <xf numFmtId="3" fontId="5" fillId="35" borderId="21" xfId="0" applyNumberFormat="1" applyFont="1" applyFill="1" applyBorder="1" applyAlignment="1" applyProtection="1">
      <alignment/>
      <protection locked="0"/>
    </xf>
    <xf numFmtId="3" fontId="5" fillId="37" borderId="19" xfId="0" applyNumberFormat="1" applyFont="1" applyFill="1" applyBorder="1" applyAlignment="1">
      <alignment/>
    </xf>
    <xf numFmtId="0" fontId="5" fillId="35" borderId="24" xfId="0" applyFont="1" applyFill="1" applyBorder="1" applyAlignment="1">
      <alignment/>
    </xf>
    <xf numFmtId="3" fontId="5" fillId="35" borderId="25" xfId="0" applyNumberFormat="1" applyFont="1" applyFill="1" applyBorder="1" applyAlignment="1">
      <alignment/>
    </xf>
    <xf numFmtId="3" fontId="5" fillId="35" borderId="26" xfId="0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/>
    </xf>
    <xf numFmtId="4" fontId="5" fillId="35" borderId="26" xfId="0" applyNumberFormat="1" applyFont="1" applyFill="1" applyBorder="1" applyAlignment="1">
      <alignment/>
    </xf>
    <xf numFmtId="4" fontId="5" fillId="37" borderId="24" xfId="0" applyNumberFormat="1" applyFont="1" applyFill="1" applyBorder="1" applyAlignment="1">
      <alignment/>
    </xf>
    <xf numFmtId="3" fontId="5" fillId="35" borderId="12" xfId="0" applyNumberFormat="1" applyFont="1" applyFill="1" applyBorder="1" applyAlignment="1" applyProtection="1">
      <alignment/>
      <protection/>
    </xf>
    <xf numFmtId="4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38" borderId="11" xfId="0" applyFont="1" applyFill="1" applyBorder="1" applyAlignment="1" applyProtection="1">
      <alignment horizontal="center"/>
      <protection locked="0"/>
    </xf>
    <xf numFmtId="3" fontId="10" fillId="0" borderId="0" xfId="0" applyNumberFormat="1" applyFont="1" applyAlignment="1">
      <alignment/>
    </xf>
    <xf numFmtId="0" fontId="5" fillId="38" borderId="0" xfId="0" applyFont="1" applyFill="1" applyAlignment="1" applyProtection="1">
      <alignment/>
      <protection locked="0"/>
    </xf>
    <xf numFmtId="3" fontId="5" fillId="38" borderId="0" xfId="0" applyNumberFormat="1" applyFont="1" applyFill="1" applyAlignment="1" applyProtection="1">
      <alignment/>
      <protection locked="0"/>
    </xf>
    <xf numFmtId="4" fontId="5" fillId="38" borderId="0" xfId="0" applyNumberFormat="1" applyFont="1" applyFill="1" applyAlignment="1" applyProtection="1">
      <alignment/>
      <protection locked="0"/>
    </xf>
    <xf numFmtId="1" fontId="5" fillId="38" borderId="0" xfId="0" applyNumberFormat="1" applyFont="1" applyFill="1" applyAlignment="1" applyProtection="1">
      <alignment/>
      <protection locked="0"/>
    </xf>
    <xf numFmtId="4" fontId="5" fillId="0" borderId="0" xfId="0" applyNumberFormat="1" applyFont="1" applyAlignment="1">
      <alignment horizontal="center"/>
    </xf>
    <xf numFmtId="4" fontId="5" fillId="38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4" fontId="5" fillId="38" borderId="11" xfId="0" applyNumberFormat="1" applyFont="1" applyFill="1" applyBorder="1" applyAlignment="1" applyProtection="1">
      <alignment/>
      <protection locked="0"/>
    </xf>
    <xf numFmtId="4" fontId="5" fillId="35" borderId="11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4" fontId="5" fillId="34" borderId="14" xfId="0" applyNumberFormat="1" applyFont="1" applyFill="1" applyBorder="1" applyAlignment="1">
      <alignment/>
    </xf>
    <xf numFmtId="4" fontId="5" fillId="34" borderId="15" xfId="0" applyNumberFormat="1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4" fontId="5" fillId="0" borderId="11" xfId="0" applyNumberFormat="1" applyFont="1" applyFill="1" applyBorder="1" applyAlignment="1" applyProtection="1">
      <alignment/>
      <protection locked="0"/>
    </xf>
    <xf numFmtId="4" fontId="5" fillId="37" borderId="18" xfId="0" applyNumberFormat="1" applyFont="1" applyFill="1" applyBorder="1" applyAlignment="1">
      <alignment/>
    </xf>
    <xf numFmtId="4" fontId="5" fillId="37" borderId="19" xfId="0" applyNumberFormat="1" applyFont="1" applyFill="1" applyBorder="1" applyAlignment="1">
      <alignment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3" fontId="5" fillId="35" borderId="23" xfId="0" applyNumberFormat="1" applyFont="1" applyFill="1" applyBorder="1" applyAlignment="1">
      <alignment horizontal="left"/>
    </xf>
    <xf numFmtId="3" fontId="5" fillId="37" borderId="23" xfId="0" applyNumberFormat="1" applyFont="1" applyFill="1" applyBorder="1" applyAlignment="1">
      <alignment horizontal="left"/>
    </xf>
    <xf numFmtId="4" fontId="5" fillId="34" borderId="33" xfId="0" applyNumberFormat="1" applyFont="1" applyFill="1" applyBorder="1" applyAlignment="1">
      <alignment horizontal="center"/>
    </xf>
    <xf numFmtId="4" fontId="5" fillId="34" borderId="34" xfId="0" applyNumberFormat="1" applyFont="1" applyFill="1" applyBorder="1" applyAlignment="1">
      <alignment horizontal="center"/>
    </xf>
    <xf numFmtId="4" fontId="5" fillId="34" borderId="35" xfId="0" applyNumberFormat="1" applyFont="1" applyFill="1" applyBorder="1" applyAlignment="1">
      <alignment horizontal="center"/>
    </xf>
    <xf numFmtId="0" fontId="5" fillId="36" borderId="36" xfId="0" applyFont="1" applyFill="1" applyBorder="1" applyAlignment="1">
      <alignment horizontal="left"/>
    </xf>
    <xf numFmtId="0" fontId="5" fillId="36" borderId="37" xfId="0" applyFont="1" applyFill="1" applyBorder="1" applyAlignment="1">
      <alignment horizontal="left"/>
    </xf>
    <xf numFmtId="0" fontId="5" fillId="36" borderId="38" xfId="0" applyFont="1" applyFill="1" applyBorder="1" applyAlignment="1">
      <alignment horizontal="left"/>
    </xf>
    <xf numFmtId="0" fontId="5" fillId="33" borderId="39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5" fillId="35" borderId="40" xfId="0" applyNumberFormat="1" applyFont="1" applyFill="1" applyBorder="1" applyAlignment="1">
      <alignment horizontal="left"/>
    </xf>
    <xf numFmtId="3" fontId="5" fillId="35" borderId="0" xfId="0" applyNumberFormat="1" applyFont="1" applyFill="1" applyBorder="1" applyAlignment="1">
      <alignment horizontal="left"/>
    </xf>
    <xf numFmtId="4" fontId="5" fillId="34" borderId="41" xfId="0" applyNumberFormat="1" applyFont="1" applyFill="1" applyBorder="1" applyAlignment="1">
      <alignment horizontal="center"/>
    </xf>
    <xf numFmtId="4" fontId="5" fillId="34" borderId="30" xfId="0" applyNumberFormat="1" applyFont="1" applyFill="1" applyBorder="1" applyAlignment="1">
      <alignment horizontal="center"/>
    </xf>
    <xf numFmtId="4" fontId="5" fillId="34" borderId="27" xfId="0" applyNumberFormat="1" applyFont="1" applyFill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136" zoomScaleNormal="136" zoomScalePageLayoutView="0" workbookViewId="0" topLeftCell="A1">
      <selection activeCell="F20" sqref="F20"/>
    </sheetView>
  </sheetViews>
  <sheetFormatPr defaultColWidth="9.140625" defaultRowHeight="12.75"/>
  <cols>
    <col min="1" max="1" width="7.421875" style="2" customWidth="1"/>
    <col min="2" max="2" width="6.7109375" style="2" bestFit="1" customWidth="1"/>
    <col min="3" max="3" width="13.00390625" style="3" bestFit="1" customWidth="1"/>
    <col min="4" max="4" width="12.7109375" style="3" bestFit="1" customWidth="1"/>
    <col min="5" max="5" width="12.7109375" style="3" customWidth="1"/>
    <col min="6" max="6" width="15.8515625" style="3" bestFit="1" customWidth="1"/>
    <col min="7" max="7" width="14.00390625" style="3" customWidth="1"/>
    <col min="8" max="8" width="2.7109375" style="4" bestFit="1" customWidth="1"/>
    <col min="9" max="9" width="4.57421875" style="76" bestFit="1" customWidth="1"/>
    <col min="10" max="10" width="6.7109375" style="4" bestFit="1" customWidth="1"/>
    <col min="11" max="11" width="13.00390625" style="5" bestFit="1" customWidth="1"/>
    <col min="12" max="12" width="13.00390625" style="5" customWidth="1"/>
    <col min="13" max="13" width="12.28125" style="5" customWidth="1"/>
    <col min="14" max="14" width="15.57421875" style="5" customWidth="1"/>
    <col min="15" max="15" width="17.421875" style="5" bestFit="1" customWidth="1"/>
    <col min="16" max="16" width="2.7109375" style="2" bestFit="1" customWidth="1"/>
    <col min="17" max="17" width="15.8515625" style="2" bestFit="1" customWidth="1"/>
    <col min="18" max="18" width="5.140625" style="4" customWidth="1"/>
    <col min="19" max="19" width="10.00390625" style="2" bestFit="1" customWidth="1"/>
    <col min="20" max="20" width="5.140625" style="2" customWidth="1"/>
    <col min="21" max="16384" width="9.140625" style="2" customWidth="1"/>
  </cols>
  <sheetData>
    <row r="1" ht="12.75">
      <c r="A1" s="1" t="s">
        <v>29</v>
      </c>
    </row>
    <row r="2" spans="1:14" ht="13.5" thickBot="1">
      <c r="A2" s="69" t="s">
        <v>30</v>
      </c>
      <c r="B2" s="72"/>
      <c r="C2" s="73"/>
      <c r="D2" s="73"/>
      <c r="F2" s="71" t="s">
        <v>31</v>
      </c>
      <c r="G2" s="73"/>
      <c r="H2" s="74"/>
      <c r="I2" s="77"/>
      <c r="J2" s="74"/>
      <c r="K2" s="75"/>
      <c r="L2" s="75"/>
      <c r="M2" s="75"/>
      <c r="N2" s="75"/>
    </row>
    <row r="3" spans="1:15" ht="12.75">
      <c r="A3" s="110" t="s">
        <v>8</v>
      </c>
      <c r="B3" s="111"/>
      <c r="C3" s="111"/>
      <c r="D3" s="111"/>
      <c r="E3" s="111"/>
      <c r="F3" s="111"/>
      <c r="G3" s="112"/>
      <c r="I3" s="104" t="s">
        <v>32</v>
      </c>
      <c r="J3" s="105"/>
      <c r="K3" s="105"/>
      <c r="L3" s="105"/>
      <c r="M3" s="105"/>
      <c r="N3" s="105"/>
      <c r="O3" s="106"/>
    </row>
    <row r="4" spans="1:15" ht="25.5">
      <c r="A4" s="6"/>
      <c r="B4" s="7" t="s">
        <v>0</v>
      </c>
      <c r="C4" s="8" t="s">
        <v>2</v>
      </c>
      <c r="D4" s="8" t="s">
        <v>3</v>
      </c>
      <c r="E4" s="9" t="s">
        <v>4</v>
      </c>
      <c r="F4" s="8" t="s">
        <v>5</v>
      </c>
      <c r="G4" s="10" t="s">
        <v>6</v>
      </c>
      <c r="I4" s="11"/>
      <c r="J4" s="11" t="s">
        <v>0</v>
      </c>
      <c r="K4" s="12" t="s">
        <v>2</v>
      </c>
      <c r="L4" s="12" t="s">
        <v>3</v>
      </c>
      <c r="M4" s="13" t="s">
        <v>4</v>
      </c>
      <c r="N4" s="12" t="s">
        <v>5</v>
      </c>
      <c r="O4" s="14" t="s">
        <v>6</v>
      </c>
    </row>
    <row r="5" spans="1:15" ht="12.75">
      <c r="A5" s="15">
        <v>0</v>
      </c>
      <c r="B5" s="70"/>
      <c r="C5" s="86">
        <v>2420000</v>
      </c>
      <c r="D5" s="86">
        <v>15000</v>
      </c>
      <c r="E5" s="86">
        <v>10000</v>
      </c>
      <c r="F5" s="93"/>
      <c r="G5" s="89">
        <f>-C5-D5+E5+F5</f>
        <v>-2425000</v>
      </c>
      <c r="I5" s="81">
        <v>0</v>
      </c>
      <c r="J5" s="80">
        <f>B5</f>
        <v>0</v>
      </c>
      <c r="K5" s="87">
        <f aca="true" t="shared" si="0" ref="K5:K16">C5/POWER(1.04,A5)</f>
        <v>2420000</v>
      </c>
      <c r="L5" s="87">
        <f aca="true" t="shared" si="1" ref="L5:L19">D5/POWER(1.04,A5)</f>
        <v>15000</v>
      </c>
      <c r="M5" s="87">
        <f>E5/POWER(1.04,A5)</f>
        <v>10000</v>
      </c>
      <c r="N5" s="87">
        <f>F5/POWER(1.04,A5)</f>
        <v>0</v>
      </c>
      <c r="O5" s="89">
        <f>-K5-L5+M5+N5</f>
        <v>-2425000</v>
      </c>
    </row>
    <row r="6" spans="1:15" ht="12.75">
      <c r="A6" s="15">
        <v>1</v>
      </c>
      <c r="B6" s="70"/>
      <c r="C6" s="86"/>
      <c r="D6" s="86">
        <v>15000</v>
      </c>
      <c r="E6" s="86">
        <v>12000</v>
      </c>
      <c r="F6" s="93"/>
      <c r="G6" s="89">
        <f>-C6-D6+E6+F6</f>
        <v>-3000</v>
      </c>
      <c r="I6" s="81">
        <v>1</v>
      </c>
      <c r="J6" s="80">
        <f>B6</f>
        <v>0</v>
      </c>
      <c r="K6" s="87">
        <f t="shared" si="0"/>
        <v>0</v>
      </c>
      <c r="L6" s="87">
        <f t="shared" si="1"/>
        <v>14423.076923076922</v>
      </c>
      <c r="M6" s="87">
        <f>E6/POWER(1.04,A6)</f>
        <v>11538.461538461537</v>
      </c>
      <c r="N6" s="87">
        <f aca="true" t="shared" si="2" ref="N6:N19">F6/POWER(1.04,A6)</f>
        <v>0</v>
      </c>
      <c r="O6" s="89">
        <f aca="true" t="shared" si="3" ref="O6:O19">-K6-L6+M6+N6</f>
        <v>-2884.6153846153848</v>
      </c>
    </row>
    <row r="7" spans="1:15" ht="12.75">
      <c r="A7" s="15">
        <v>2</v>
      </c>
      <c r="B7" s="70"/>
      <c r="C7" s="86"/>
      <c r="D7" s="86">
        <v>15000</v>
      </c>
      <c r="E7" s="86">
        <v>13000</v>
      </c>
      <c r="F7" s="93"/>
      <c r="G7" s="89">
        <f>-C7-D7+E7+F7</f>
        <v>-2000</v>
      </c>
      <c r="I7" s="81">
        <v>2</v>
      </c>
      <c r="J7" s="80">
        <f>B7</f>
        <v>0</v>
      </c>
      <c r="K7" s="87">
        <f t="shared" si="0"/>
        <v>0</v>
      </c>
      <c r="L7" s="87">
        <f t="shared" si="1"/>
        <v>13868.34319526627</v>
      </c>
      <c r="M7" s="87">
        <f>E7/POWER(1.04,A7)</f>
        <v>12019.230769230768</v>
      </c>
      <c r="N7" s="87">
        <f t="shared" si="2"/>
        <v>0</v>
      </c>
      <c r="O7" s="89">
        <f t="shared" si="3"/>
        <v>-1849.1124260355027</v>
      </c>
    </row>
    <row r="8" spans="1:15" ht="12.75">
      <c r="A8" s="15">
        <v>3</v>
      </c>
      <c r="B8" s="70"/>
      <c r="C8" s="86"/>
      <c r="D8" s="86">
        <v>15000</v>
      </c>
      <c r="E8" s="86">
        <v>13000</v>
      </c>
      <c r="F8" s="93"/>
      <c r="G8" s="89">
        <f>-C8-D8+E8+F8</f>
        <v>-2000</v>
      </c>
      <c r="I8" s="81">
        <v>3</v>
      </c>
      <c r="J8" s="80">
        <f aca="true" t="shared" si="4" ref="J8:J19">B8</f>
        <v>0</v>
      </c>
      <c r="K8" s="87">
        <f t="shared" si="0"/>
        <v>0</v>
      </c>
      <c r="L8" s="87">
        <f t="shared" si="1"/>
        <v>13334.945380063722</v>
      </c>
      <c r="M8" s="87">
        <f>E8/POWER(1.04,A8)</f>
        <v>11556.952662721893</v>
      </c>
      <c r="N8" s="87">
        <f t="shared" si="2"/>
        <v>0</v>
      </c>
      <c r="O8" s="89">
        <f t="shared" si="3"/>
        <v>-1777.9927173418291</v>
      </c>
    </row>
    <row r="9" spans="1:15" ht="12.75">
      <c r="A9" s="15">
        <v>4</v>
      </c>
      <c r="B9" s="70"/>
      <c r="C9" s="87"/>
      <c r="D9" s="86">
        <v>15000</v>
      </c>
      <c r="E9" s="86">
        <v>13000</v>
      </c>
      <c r="F9" s="93"/>
      <c r="G9" s="89">
        <f>-C9-D9+E9+F9</f>
        <v>-2000</v>
      </c>
      <c r="I9" s="81">
        <v>4</v>
      </c>
      <c r="J9" s="80">
        <f t="shared" si="4"/>
        <v>0</v>
      </c>
      <c r="K9" s="87">
        <f t="shared" si="0"/>
        <v>0</v>
      </c>
      <c r="L9" s="87">
        <f t="shared" si="1"/>
        <v>12822.062865445885</v>
      </c>
      <c r="M9" s="87">
        <f>E9/POWER(1.04,A9)</f>
        <v>11112.454483386435</v>
      </c>
      <c r="N9" s="87">
        <f t="shared" si="2"/>
        <v>0</v>
      </c>
      <c r="O9" s="89">
        <f t="shared" si="3"/>
        <v>-1709.6083820594504</v>
      </c>
    </row>
    <row r="10" spans="1:15" ht="12.75">
      <c r="A10" s="15">
        <v>5</v>
      </c>
      <c r="B10" s="70"/>
      <c r="C10" s="87"/>
      <c r="D10" s="86">
        <v>20000</v>
      </c>
      <c r="E10" s="86">
        <v>13000</v>
      </c>
      <c r="F10" s="93"/>
      <c r="G10" s="89">
        <f aca="true" t="shared" si="5" ref="G10:G16">-C10-D10+E11+F10</f>
        <v>-7000</v>
      </c>
      <c r="I10" s="81">
        <v>5</v>
      </c>
      <c r="J10" s="80">
        <f t="shared" si="4"/>
        <v>0</v>
      </c>
      <c r="K10" s="87">
        <f t="shared" si="0"/>
        <v>0</v>
      </c>
      <c r="L10" s="87">
        <f t="shared" si="1"/>
        <v>16438.54213518703</v>
      </c>
      <c r="M10" s="87">
        <f aca="true" t="shared" si="6" ref="M10:M18">E11/POWER(1.04,A10)</f>
        <v>10685.05238787157</v>
      </c>
      <c r="N10" s="87">
        <f t="shared" si="2"/>
        <v>0</v>
      </c>
      <c r="O10" s="89">
        <f t="shared" si="3"/>
        <v>-5753.4897473154615</v>
      </c>
    </row>
    <row r="11" spans="1:15" ht="12.75">
      <c r="A11" s="15">
        <v>6</v>
      </c>
      <c r="B11" s="70"/>
      <c r="C11" s="87"/>
      <c r="D11" s="86">
        <v>15000</v>
      </c>
      <c r="E11" s="86">
        <v>13000</v>
      </c>
      <c r="F11" s="93"/>
      <c r="G11" s="89">
        <f t="shared" si="5"/>
        <v>-2000</v>
      </c>
      <c r="I11" s="81">
        <v>6</v>
      </c>
      <c r="J11" s="80">
        <f t="shared" si="4"/>
        <v>0</v>
      </c>
      <c r="K11" s="87">
        <f t="shared" si="0"/>
        <v>0</v>
      </c>
      <c r="L11" s="87">
        <f t="shared" si="1"/>
        <v>11854.717885952186</v>
      </c>
      <c r="M11" s="87">
        <f t="shared" si="6"/>
        <v>10274.088834491895</v>
      </c>
      <c r="N11" s="87">
        <f t="shared" si="2"/>
        <v>0</v>
      </c>
      <c r="O11" s="89">
        <f t="shared" si="3"/>
        <v>-1580.6290514602915</v>
      </c>
    </row>
    <row r="12" spans="1:15" ht="12.75">
      <c r="A12" s="15">
        <v>7</v>
      </c>
      <c r="B12" s="70"/>
      <c r="C12" s="87"/>
      <c r="D12" s="86">
        <v>15000</v>
      </c>
      <c r="E12" s="86">
        <v>13000</v>
      </c>
      <c r="F12" s="93"/>
      <c r="G12" s="89">
        <f t="shared" si="5"/>
        <v>-2000</v>
      </c>
      <c r="I12" s="81">
        <v>7</v>
      </c>
      <c r="J12" s="80">
        <f t="shared" si="4"/>
        <v>0</v>
      </c>
      <c r="K12" s="87">
        <f t="shared" si="0"/>
        <v>0</v>
      </c>
      <c r="L12" s="87">
        <f t="shared" si="1"/>
        <v>11398.76719803095</v>
      </c>
      <c r="M12" s="87">
        <f t="shared" si="6"/>
        <v>9878.931571626823</v>
      </c>
      <c r="N12" s="87">
        <f>F12/POWER(1.04,A12)</f>
        <v>0</v>
      </c>
      <c r="O12" s="89">
        <f t="shared" si="3"/>
        <v>-1519.8356264041267</v>
      </c>
    </row>
    <row r="13" spans="1:15" ht="12.75">
      <c r="A13" s="15">
        <v>8</v>
      </c>
      <c r="B13" s="70"/>
      <c r="C13" s="87"/>
      <c r="D13" s="86">
        <v>15000</v>
      </c>
      <c r="E13" s="86">
        <v>13000</v>
      </c>
      <c r="F13" s="93"/>
      <c r="G13" s="89">
        <f t="shared" si="5"/>
        <v>-2000</v>
      </c>
      <c r="I13" s="81">
        <v>8</v>
      </c>
      <c r="J13" s="80">
        <f t="shared" si="4"/>
        <v>0</v>
      </c>
      <c r="K13" s="87">
        <f t="shared" si="0"/>
        <v>0</v>
      </c>
      <c r="L13" s="87">
        <f t="shared" si="1"/>
        <v>10960.353075029756</v>
      </c>
      <c r="M13" s="87">
        <f t="shared" si="6"/>
        <v>9498.972665025789</v>
      </c>
      <c r="N13" s="87">
        <f t="shared" si="2"/>
        <v>0</v>
      </c>
      <c r="O13" s="89">
        <f t="shared" si="3"/>
        <v>-1461.380410003967</v>
      </c>
    </row>
    <row r="14" spans="1:15" ht="12.75">
      <c r="A14" s="15">
        <v>9</v>
      </c>
      <c r="B14" s="70"/>
      <c r="C14" s="87"/>
      <c r="D14" s="86">
        <v>15000</v>
      </c>
      <c r="E14" s="86">
        <v>13000</v>
      </c>
      <c r="F14" s="93"/>
      <c r="G14" s="89">
        <f t="shared" si="5"/>
        <v>-2000</v>
      </c>
      <c r="I14" s="81">
        <v>9</v>
      </c>
      <c r="J14" s="80">
        <f t="shared" si="4"/>
        <v>0</v>
      </c>
      <c r="K14" s="87">
        <f t="shared" si="0"/>
        <v>0</v>
      </c>
      <c r="L14" s="87">
        <f t="shared" si="1"/>
        <v>10538.801033682457</v>
      </c>
      <c r="M14" s="87">
        <f t="shared" si="6"/>
        <v>9133.627562524796</v>
      </c>
      <c r="N14" s="87">
        <f t="shared" si="2"/>
        <v>0</v>
      </c>
      <c r="O14" s="89">
        <f t="shared" si="3"/>
        <v>-1405.173471157661</v>
      </c>
    </row>
    <row r="15" spans="1:15" ht="12.75">
      <c r="A15" s="15">
        <v>10</v>
      </c>
      <c r="B15" s="70"/>
      <c r="C15" s="87"/>
      <c r="D15" s="86">
        <v>20000</v>
      </c>
      <c r="E15" s="86">
        <v>13000</v>
      </c>
      <c r="F15" s="93"/>
      <c r="G15" s="89">
        <f t="shared" si="5"/>
        <v>-7000</v>
      </c>
      <c r="I15" s="81">
        <v>10</v>
      </c>
      <c r="J15" s="80">
        <f t="shared" si="4"/>
        <v>0</v>
      </c>
      <c r="K15" s="87">
        <f t="shared" si="0"/>
        <v>0</v>
      </c>
      <c r="L15" s="87">
        <f t="shared" si="1"/>
        <v>13511.28337651597</v>
      </c>
      <c r="M15" s="87">
        <f t="shared" si="6"/>
        <v>8782.334194735382</v>
      </c>
      <c r="N15" s="87">
        <f t="shared" si="2"/>
        <v>0</v>
      </c>
      <c r="O15" s="89">
        <f t="shared" si="3"/>
        <v>-4728.949181780588</v>
      </c>
    </row>
    <row r="16" spans="1:15" ht="12.75">
      <c r="A16" s="15">
        <v>11</v>
      </c>
      <c r="B16" s="70"/>
      <c r="C16" s="87"/>
      <c r="D16" s="86">
        <v>15000</v>
      </c>
      <c r="E16" s="86">
        <v>13000</v>
      </c>
      <c r="F16" s="93"/>
      <c r="G16" s="89">
        <f t="shared" si="5"/>
        <v>-2000</v>
      </c>
      <c r="I16" s="81">
        <v>11</v>
      </c>
      <c r="J16" s="80">
        <f t="shared" si="4"/>
        <v>0</v>
      </c>
      <c r="K16" s="87">
        <f t="shared" si="0"/>
        <v>0</v>
      </c>
      <c r="L16" s="87">
        <f t="shared" si="1"/>
        <v>9743.713973449017</v>
      </c>
      <c r="M16" s="87">
        <f t="shared" si="6"/>
        <v>8444.552110322482</v>
      </c>
      <c r="N16" s="87">
        <f t="shared" si="2"/>
        <v>0</v>
      </c>
      <c r="O16" s="89">
        <f t="shared" si="3"/>
        <v>-1299.1618631265355</v>
      </c>
    </row>
    <row r="17" spans="1:15" ht="12.75">
      <c r="A17" s="15">
        <v>12</v>
      </c>
      <c r="B17" s="70"/>
      <c r="D17" s="86">
        <v>15000</v>
      </c>
      <c r="E17" s="86">
        <v>13000</v>
      </c>
      <c r="F17" s="93"/>
      <c r="G17" s="89">
        <f>-C18-D17+E18+F17</f>
        <v>-2000</v>
      </c>
      <c r="I17" s="81">
        <v>12</v>
      </c>
      <c r="J17" s="80">
        <f t="shared" si="4"/>
        <v>0</v>
      </c>
      <c r="K17" s="87">
        <f>C18/POWER(1.04,A17)</f>
        <v>0</v>
      </c>
      <c r="L17" s="87">
        <f t="shared" si="1"/>
        <v>9368.955743700977</v>
      </c>
      <c r="M17" s="87">
        <f t="shared" si="6"/>
        <v>8119.761644540847</v>
      </c>
      <c r="N17" s="87">
        <f t="shared" si="2"/>
        <v>0</v>
      </c>
      <c r="O17" s="89">
        <f t="shared" si="3"/>
        <v>-1249.1940991601305</v>
      </c>
    </row>
    <row r="18" spans="1:15" ht="12.75">
      <c r="A18" s="15">
        <v>13</v>
      </c>
      <c r="B18" s="70"/>
      <c r="C18" s="87"/>
      <c r="D18" s="86">
        <v>15000</v>
      </c>
      <c r="E18" s="86">
        <v>13000</v>
      </c>
      <c r="F18" s="93"/>
      <c r="G18" s="89">
        <f>-C19-D18+E19+F18</f>
        <v>-2000</v>
      </c>
      <c r="I18" s="81">
        <v>13</v>
      </c>
      <c r="J18" s="80">
        <f t="shared" si="4"/>
        <v>0</v>
      </c>
      <c r="K18" s="87">
        <f>C19/POWER(1.04,A18)</f>
        <v>0</v>
      </c>
      <c r="L18" s="87">
        <f t="shared" si="1"/>
        <v>9008.61129202017</v>
      </c>
      <c r="M18" s="87">
        <f t="shared" si="6"/>
        <v>7807.463119750814</v>
      </c>
      <c r="N18" s="87">
        <f t="shared" si="2"/>
        <v>0</v>
      </c>
      <c r="O18" s="89">
        <f t="shared" si="3"/>
        <v>-1201.148172269356</v>
      </c>
    </row>
    <row r="19" spans="1:15" ht="12.75">
      <c r="A19" s="15">
        <v>14</v>
      </c>
      <c r="B19" s="70"/>
      <c r="C19" s="87"/>
      <c r="D19" s="86">
        <v>15000</v>
      </c>
      <c r="E19" s="86">
        <v>13000</v>
      </c>
      <c r="F19" s="86">
        <v>1000000</v>
      </c>
      <c r="G19" s="89">
        <f>-C20-D19+E19+F19</f>
        <v>-1422000</v>
      </c>
      <c r="I19" s="81">
        <v>14</v>
      </c>
      <c r="J19" s="80">
        <f t="shared" si="4"/>
        <v>0</v>
      </c>
      <c r="K19" s="87">
        <f>C19/POWER(1.04,A19)</f>
        <v>0</v>
      </c>
      <c r="L19" s="87">
        <f t="shared" si="1"/>
        <v>8662.126242327087</v>
      </c>
      <c r="M19" s="87">
        <f>E19/POWER(1.04,A19)</f>
        <v>7507.176076683475</v>
      </c>
      <c r="N19" s="87">
        <f t="shared" si="2"/>
        <v>577475.0828218057</v>
      </c>
      <c r="O19" s="89">
        <f t="shared" si="3"/>
        <v>576320.1326561621</v>
      </c>
    </row>
    <row r="20" spans="1:15" ht="13.5" thickBot="1">
      <c r="A20" s="18"/>
      <c r="B20" s="19" t="s">
        <v>7</v>
      </c>
      <c r="C20" s="88">
        <f>SUM(C5:C19)</f>
        <v>2420000</v>
      </c>
      <c r="D20" s="88">
        <f>SUM(D5:D19)</f>
        <v>235000</v>
      </c>
      <c r="E20" s="88">
        <f>SUM(E5:E19)</f>
        <v>191000</v>
      </c>
      <c r="F20" s="88">
        <f>SUM(F5:F19)</f>
        <v>1000000</v>
      </c>
      <c r="G20" s="92">
        <f>SUM(G5:G19)</f>
        <v>-3884000</v>
      </c>
      <c r="I20" s="22"/>
      <c r="J20" s="22" t="s">
        <v>7</v>
      </c>
      <c r="K20" s="90">
        <f>SUM(K5:K19)</f>
        <v>2420000</v>
      </c>
      <c r="L20" s="90">
        <f>SUM(L5:L19)</f>
        <v>180934.3003197484</v>
      </c>
      <c r="M20" s="90">
        <f>SUM(M5:M19)</f>
        <v>146359.0596213745</v>
      </c>
      <c r="N20" s="90">
        <f>SUM(N5:N19)</f>
        <v>577475.0828218057</v>
      </c>
      <c r="O20" s="91">
        <f>SUM(O5:O19)</f>
        <v>-1877100.1578765684</v>
      </c>
    </row>
    <row r="21" spans="1:18" s="46" customFormat="1" ht="13.5" thickBot="1">
      <c r="A21" s="43"/>
      <c r="B21" s="43"/>
      <c r="C21" s="44"/>
      <c r="D21" s="44"/>
      <c r="E21" s="44"/>
      <c r="F21" s="44"/>
      <c r="G21" s="44"/>
      <c r="H21" s="45"/>
      <c r="I21" s="79"/>
      <c r="J21" s="43"/>
      <c r="K21" s="44"/>
      <c r="L21" s="44"/>
      <c r="M21" s="44"/>
      <c r="N21" s="44"/>
      <c r="O21" s="44"/>
      <c r="R21" s="45"/>
    </row>
    <row r="22" spans="10:17" ht="13.5" thickBot="1">
      <c r="J22" s="48"/>
      <c r="K22" s="49"/>
      <c r="L22" s="49"/>
      <c r="M22" s="49"/>
      <c r="N22" s="49"/>
      <c r="O22" s="50" t="s">
        <v>26</v>
      </c>
      <c r="P22" s="60"/>
      <c r="Q22" s="56" t="s">
        <v>27</v>
      </c>
    </row>
    <row r="23" spans="1:19" ht="32.25" customHeight="1" thickBot="1">
      <c r="A23" s="107"/>
      <c r="B23" s="108"/>
      <c r="C23" s="108"/>
      <c r="D23" s="109"/>
      <c r="E23" s="25" t="s">
        <v>10</v>
      </c>
      <c r="F23" s="26" t="s">
        <v>11</v>
      </c>
      <c r="H23" s="3"/>
      <c r="I23" s="78"/>
      <c r="J23" s="47" t="s">
        <v>15</v>
      </c>
      <c r="K23" s="113" t="s">
        <v>14</v>
      </c>
      <c r="L23" s="113"/>
      <c r="M23" s="113"/>
      <c r="N23" s="113"/>
      <c r="O23" s="51">
        <f>+E26-E27</f>
        <v>1877100.1578765681</v>
      </c>
      <c r="P23" s="61"/>
      <c r="Q23" s="57">
        <f>+E26</f>
        <v>2420000</v>
      </c>
      <c r="R23" s="2"/>
      <c r="S23" s="4"/>
    </row>
    <row r="24" spans="1:19" ht="13.5" thickBot="1">
      <c r="A24" s="96" t="s">
        <v>9</v>
      </c>
      <c r="B24" s="97"/>
      <c r="C24" s="97"/>
      <c r="D24" s="98"/>
      <c r="E24" s="27"/>
      <c r="F24" s="16">
        <f>+C20</f>
        <v>2420000</v>
      </c>
      <c r="H24" s="3"/>
      <c r="I24" s="78"/>
      <c r="J24" s="40" t="s">
        <v>16</v>
      </c>
      <c r="K24" s="114" t="s">
        <v>17</v>
      </c>
      <c r="L24" s="114"/>
      <c r="M24" s="114"/>
      <c r="N24" s="114"/>
      <c r="O24" s="52">
        <f>+O23/E26*100</f>
        <v>77.56612222630447</v>
      </c>
      <c r="P24" s="62" t="s">
        <v>18</v>
      </c>
      <c r="Q24" s="41">
        <v>100</v>
      </c>
      <c r="R24" s="2"/>
      <c r="S24" s="4"/>
    </row>
    <row r="25" spans="1:19" ht="13.5" thickBot="1">
      <c r="A25" s="96" t="s">
        <v>12</v>
      </c>
      <c r="B25" s="97"/>
      <c r="C25" s="97"/>
      <c r="D25" s="98"/>
      <c r="E25" s="27"/>
      <c r="F25" s="42">
        <v>2000000</v>
      </c>
      <c r="H25" s="3"/>
      <c r="I25" s="78"/>
      <c r="J25" s="38" t="s">
        <v>20</v>
      </c>
      <c r="K25" s="102" t="s">
        <v>19</v>
      </c>
      <c r="L25" s="102"/>
      <c r="M25" s="102"/>
      <c r="N25" s="102"/>
      <c r="O25" s="53">
        <f>+F25*O24%</f>
        <v>1551322.4445260894</v>
      </c>
      <c r="P25" s="63"/>
      <c r="Q25" s="39">
        <f>+F25*Q24%</f>
        <v>2000000</v>
      </c>
      <c r="R25" s="2"/>
      <c r="S25" s="4"/>
    </row>
    <row r="26" spans="1:19" ht="13.5" thickBot="1">
      <c r="A26" s="96" t="s">
        <v>13</v>
      </c>
      <c r="B26" s="97"/>
      <c r="C26" s="97"/>
      <c r="D26" s="98"/>
      <c r="E26" s="28">
        <f>+K20</f>
        <v>2420000</v>
      </c>
      <c r="F26" s="29"/>
      <c r="H26" s="3"/>
      <c r="I26" s="78"/>
      <c r="J26" s="40" t="s">
        <v>21</v>
      </c>
      <c r="K26" s="102" t="s">
        <v>23</v>
      </c>
      <c r="L26" s="102"/>
      <c r="M26" s="102"/>
      <c r="N26" s="102"/>
      <c r="O26" s="54">
        <v>80</v>
      </c>
      <c r="P26" s="64" t="s">
        <v>18</v>
      </c>
      <c r="Q26" s="58">
        <v>80</v>
      </c>
      <c r="R26" s="2"/>
      <c r="S26" s="4"/>
    </row>
    <row r="27" spans="1:19" ht="13.5" thickBot="1">
      <c r="A27" s="99" t="s">
        <v>1</v>
      </c>
      <c r="B27" s="100"/>
      <c r="C27" s="100"/>
      <c r="D27" s="101"/>
      <c r="E27" s="30">
        <f>+M20+N20-L20</f>
        <v>542899.8421234319</v>
      </c>
      <c r="F27" s="31"/>
      <c r="H27" s="3"/>
      <c r="I27" s="78"/>
      <c r="J27" s="32" t="s">
        <v>22</v>
      </c>
      <c r="K27" s="103" t="s">
        <v>24</v>
      </c>
      <c r="L27" s="103"/>
      <c r="M27" s="103"/>
      <c r="N27" s="103"/>
      <c r="O27" s="94">
        <f>+O25*O26%</f>
        <v>1241057.9556208716</v>
      </c>
      <c r="P27" s="65"/>
      <c r="Q27" s="95">
        <f>+Q25*Q26%</f>
        <v>1600000</v>
      </c>
      <c r="R27" s="2"/>
      <c r="S27" s="4"/>
    </row>
    <row r="28" spans="10:17" ht="12.75">
      <c r="J28" s="67" t="s">
        <v>28</v>
      </c>
      <c r="K28" s="68"/>
      <c r="L28" s="68"/>
      <c r="M28" s="68"/>
      <c r="N28" s="68"/>
      <c r="O28" s="68"/>
      <c r="P28" s="69"/>
      <c r="Q28" s="69"/>
    </row>
    <row r="29" ht="12.75"/>
    <row r="32" ht="12.75">
      <c r="B32" s="33"/>
    </row>
    <row r="33" ht="12.75">
      <c r="B33" s="33"/>
    </row>
    <row r="34" ht="12.75">
      <c r="B34" s="33"/>
    </row>
    <row r="35" ht="12.75">
      <c r="B35" s="34"/>
    </row>
  </sheetData>
  <sheetProtection/>
  <mergeCells count="12">
    <mergeCell ref="K23:N23"/>
    <mergeCell ref="K24:N24"/>
    <mergeCell ref="A26:D26"/>
    <mergeCell ref="A27:D27"/>
    <mergeCell ref="K26:N26"/>
    <mergeCell ref="K27:N27"/>
    <mergeCell ref="I3:O3"/>
    <mergeCell ref="K25:N25"/>
    <mergeCell ref="A23:D23"/>
    <mergeCell ref="A24:D24"/>
    <mergeCell ref="A25:D25"/>
    <mergeCell ref="A3:G3"/>
  </mergeCells>
  <printOptions/>
  <pageMargins left="0.75" right="0.75" top="0.18" bottom="0.24" header="0" footer="0"/>
  <pageSetup horizontalDpi="300" verticalDpi="300" orientation="landscape" paperSize="9" scale="90" r:id="rId3"/>
  <headerFooter alignWithMargins="0">
    <oddFooter>&amp;L4 JR RRP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M33" sqref="M33"/>
    </sheetView>
  </sheetViews>
  <sheetFormatPr defaultColWidth="9.140625" defaultRowHeight="12.75"/>
  <cols>
    <col min="1" max="1" width="7.421875" style="2" customWidth="1"/>
    <col min="2" max="2" width="6.7109375" style="2" bestFit="1" customWidth="1"/>
    <col min="3" max="3" width="10.8515625" style="3" bestFit="1" customWidth="1"/>
    <col min="4" max="4" width="9.421875" style="3" bestFit="1" customWidth="1"/>
    <col min="5" max="5" width="11.28125" style="3" bestFit="1" customWidth="1"/>
    <col min="6" max="6" width="13.421875" style="3" bestFit="1" customWidth="1"/>
    <col min="7" max="7" width="14.28125" style="3" customWidth="1"/>
    <col min="8" max="8" width="2.7109375" style="4" bestFit="1" customWidth="1"/>
    <col min="9" max="9" width="3.8515625" style="76" customWidth="1"/>
    <col min="10" max="10" width="6.7109375" style="4" bestFit="1" customWidth="1"/>
    <col min="11" max="11" width="11.7109375" style="5" bestFit="1" customWidth="1"/>
    <col min="12" max="12" width="11.28125" style="5" customWidth="1"/>
    <col min="13" max="13" width="12.8515625" style="5" customWidth="1"/>
    <col min="14" max="14" width="14.140625" style="5" customWidth="1"/>
    <col min="15" max="15" width="14.7109375" style="5" customWidth="1"/>
    <col min="16" max="16" width="2.7109375" style="2" bestFit="1" customWidth="1"/>
    <col min="17" max="17" width="10.140625" style="2" customWidth="1"/>
    <col min="18" max="18" width="5.140625" style="4" customWidth="1"/>
    <col min="19" max="20" width="5.140625" style="2" customWidth="1"/>
    <col min="21" max="16384" width="9.140625" style="2" customWidth="1"/>
  </cols>
  <sheetData>
    <row r="1" ht="12.75">
      <c r="A1" s="1" t="s">
        <v>25</v>
      </c>
    </row>
    <row r="2" ht="13.5" thickBot="1"/>
    <row r="3" spans="1:15" ht="12.75">
      <c r="A3" s="110" t="s">
        <v>8</v>
      </c>
      <c r="B3" s="111"/>
      <c r="C3" s="111"/>
      <c r="D3" s="111"/>
      <c r="E3" s="111"/>
      <c r="F3" s="111"/>
      <c r="G3" s="112"/>
      <c r="I3" s="115" t="s">
        <v>32</v>
      </c>
      <c r="J3" s="116"/>
      <c r="K3" s="116"/>
      <c r="L3" s="116"/>
      <c r="M3" s="116"/>
      <c r="N3" s="116"/>
      <c r="O3" s="117"/>
    </row>
    <row r="4" spans="1:15" ht="38.25">
      <c r="A4" s="6"/>
      <c r="B4" s="7" t="s">
        <v>0</v>
      </c>
      <c r="C4" s="8" t="s">
        <v>2</v>
      </c>
      <c r="D4" s="8" t="s">
        <v>3</v>
      </c>
      <c r="E4" s="9" t="s">
        <v>4</v>
      </c>
      <c r="F4" s="8" t="s">
        <v>5</v>
      </c>
      <c r="G4" s="10" t="s">
        <v>6</v>
      </c>
      <c r="I4" s="84"/>
      <c r="J4" s="82" t="s">
        <v>0</v>
      </c>
      <c r="K4" s="12" t="s">
        <v>2</v>
      </c>
      <c r="L4" s="12" t="s">
        <v>3</v>
      </c>
      <c r="M4" s="13" t="s">
        <v>4</v>
      </c>
      <c r="N4" s="12" t="s">
        <v>5</v>
      </c>
      <c r="O4" s="14" t="s">
        <v>6</v>
      </c>
    </row>
    <row r="5" spans="1:15" ht="12.75">
      <c r="A5" s="35">
        <v>0</v>
      </c>
      <c r="B5" s="36">
        <f>'CBA 1'!B5</f>
        <v>0</v>
      </c>
      <c r="C5" s="17">
        <f>+'CBA 1'!C5</f>
        <v>2420000</v>
      </c>
      <c r="D5" s="17">
        <f>+'CBA 1'!D5</f>
        <v>15000</v>
      </c>
      <c r="E5" s="17">
        <f>+'CBA 1'!E5</f>
        <v>10000</v>
      </c>
      <c r="F5" s="17">
        <f>+'CBA 1'!F5</f>
        <v>0</v>
      </c>
      <c r="G5" s="37">
        <f>-C5-D5+E5+F5</f>
        <v>-2425000</v>
      </c>
      <c r="I5" s="81">
        <v>0</v>
      </c>
      <c r="J5" s="80">
        <f>'CBA 1'!B5</f>
        <v>0</v>
      </c>
      <c r="K5" s="87">
        <f aca="true" t="shared" si="0" ref="K5:K16">C5/POWER(1.04,A5)</f>
        <v>2420000</v>
      </c>
      <c r="L5" s="87">
        <f aca="true" t="shared" si="1" ref="L5:L19">D5/POWER(1.04,A5)</f>
        <v>15000</v>
      </c>
      <c r="M5" s="87">
        <f>E5/POWER(1.04,A5)</f>
        <v>10000</v>
      </c>
      <c r="N5" s="87">
        <f>F5/POWER(1.04,A5)</f>
        <v>0</v>
      </c>
      <c r="O5" s="89">
        <f>-K5-L5+M5+N5</f>
        <v>-2425000</v>
      </c>
    </row>
    <row r="6" spans="1:15" ht="12.75">
      <c r="A6" s="35">
        <v>1</v>
      </c>
      <c r="B6" s="36">
        <f>'CBA 1'!B6</f>
        <v>0</v>
      </c>
      <c r="C6" s="17">
        <f>+'CBA 1'!C6</f>
        <v>0</v>
      </c>
      <c r="D6" s="17">
        <f>+'CBA 1'!D6</f>
        <v>15000</v>
      </c>
      <c r="E6" s="17">
        <f>+'CBA 1'!E6</f>
        <v>12000</v>
      </c>
      <c r="F6" s="17">
        <f>+'CBA 1'!F6</f>
        <v>0</v>
      </c>
      <c r="G6" s="37">
        <f aca="true" t="shared" si="2" ref="G6:G19">-C6-D6+E6+F6</f>
        <v>-3000</v>
      </c>
      <c r="I6" s="81">
        <v>1</v>
      </c>
      <c r="J6" s="80">
        <f>'CBA 1'!B6</f>
        <v>0</v>
      </c>
      <c r="K6" s="87">
        <f t="shared" si="0"/>
        <v>0</v>
      </c>
      <c r="L6" s="87">
        <f t="shared" si="1"/>
        <v>14423.076923076922</v>
      </c>
      <c r="M6" s="87">
        <f>E6/POWER(1.04,A6)</f>
        <v>11538.461538461537</v>
      </c>
      <c r="N6" s="87">
        <f aca="true" t="shared" si="3" ref="N6:N19">F6/POWER(1.04,A6)</f>
        <v>0</v>
      </c>
      <c r="O6" s="89">
        <f aca="true" t="shared" si="4" ref="O6:O19">-K6-L6+M6+N6</f>
        <v>-2884.6153846153848</v>
      </c>
    </row>
    <row r="7" spans="1:15" ht="12.75">
      <c r="A7" s="35">
        <v>2</v>
      </c>
      <c r="B7" s="36">
        <f>'CBA 1'!B7</f>
        <v>0</v>
      </c>
      <c r="C7" s="17">
        <f>+'CBA 1'!C7</f>
        <v>0</v>
      </c>
      <c r="D7" s="17">
        <f>+'CBA 1'!D7</f>
        <v>15000</v>
      </c>
      <c r="E7" s="17">
        <f>+'CBA 1'!E7</f>
        <v>13000</v>
      </c>
      <c r="F7" s="17">
        <f>+'CBA 1'!F7</f>
        <v>0</v>
      </c>
      <c r="G7" s="37">
        <f t="shared" si="2"/>
        <v>-2000</v>
      </c>
      <c r="I7" s="81">
        <v>2</v>
      </c>
      <c r="J7" s="80">
        <f>'CBA 1'!B7</f>
        <v>0</v>
      </c>
      <c r="K7" s="87">
        <f t="shared" si="0"/>
        <v>0</v>
      </c>
      <c r="L7" s="87">
        <f t="shared" si="1"/>
        <v>13868.34319526627</v>
      </c>
      <c r="M7" s="87">
        <f>E7/POWER(1.04,A7)</f>
        <v>12019.230769230768</v>
      </c>
      <c r="N7" s="87">
        <f t="shared" si="3"/>
        <v>0</v>
      </c>
      <c r="O7" s="89">
        <f t="shared" si="4"/>
        <v>-1849.1124260355027</v>
      </c>
    </row>
    <row r="8" spans="1:15" ht="12.75">
      <c r="A8" s="35">
        <v>3</v>
      </c>
      <c r="B8" s="36">
        <f>'CBA 1'!B8</f>
        <v>0</v>
      </c>
      <c r="C8" s="17">
        <f>+'CBA 1'!C8</f>
        <v>0</v>
      </c>
      <c r="D8" s="17">
        <f>+'CBA 1'!D8</f>
        <v>15000</v>
      </c>
      <c r="E8" s="17">
        <f>+'CBA 1'!E8</f>
        <v>13000</v>
      </c>
      <c r="F8" s="17">
        <f>+'CBA 1'!F8</f>
        <v>0</v>
      </c>
      <c r="G8" s="37">
        <f t="shared" si="2"/>
        <v>-2000</v>
      </c>
      <c r="I8" s="81">
        <v>3</v>
      </c>
      <c r="J8" s="80">
        <f>'CBA 1'!B8</f>
        <v>0</v>
      </c>
      <c r="K8" s="87">
        <f t="shared" si="0"/>
        <v>0</v>
      </c>
      <c r="L8" s="87">
        <f t="shared" si="1"/>
        <v>13334.945380063722</v>
      </c>
      <c r="M8" s="87">
        <f>E8/POWER(1.04,A8)</f>
        <v>11556.952662721893</v>
      </c>
      <c r="N8" s="87">
        <f t="shared" si="3"/>
        <v>0</v>
      </c>
      <c r="O8" s="89">
        <f t="shared" si="4"/>
        <v>-1777.9927173418291</v>
      </c>
    </row>
    <row r="9" spans="1:15" ht="12.75">
      <c r="A9" s="35">
        <v>4</v>
      </c>
      <c r="B9" s="36">
        <f>'CBA 1'!B9</f>
        <v>0</v>
      </c>
      <c r="C9" s="17">
        <f>+'CBA 1'!C9</f>
        <v>0</v>
      </c>
      <c r="D9" s="17">
        <f>+'CBA 1'!D9</f>
        <v>15000</v>
      </c>
      <c r="E9" s="17">
        <f>+'CBA 1'!E9</f>
        <v>13000</v>
      </c>
      <c r="F9" s="17">
        <f>+'CBA 1'!F9</f>
        <v>0</v>
      </c>
      <c r="G9" s="37">
        <f t="shared" si="2"/>
        <v>-2000</v>
      </c>
      <c r="I9" s="81">
        <v>4</v>
      </c>
      <c r="J9" s="80">
        <f>'CBA 1'!B9</f>
        <v>0</v>
      </c>
      <c r="K9" s="87">
        <f t="shared" si="0"/>
        <v>0</v>
      </c>
      <c r="L9" s="87">
        <f t="shared" si="1"/>
        <v>12822.062865445885</v>
      </c>
      <c r="M9" s="87">
        <f>E9/POWER(1.04,A9)</f>
        <v>11112.454483386435</v>
      </c>
      <c r="N9" s="87">
        <f t="shared" si="3"/>
        <v>0</v>
      </c>
      <c r="O9" s="89">
        <f t="shared" si="4"/>
        <v>-1709.6083820594504</v>
      </c>
    </row>
    <row r="10" spans="1:15" ht="12.75">
      <c r="A10" s="35">
        <v>5</v>
      </c>
      <c r="B10" s="36">
        <f>'CBA 1'!B10</f>
        <v>0</v>
      </c>
      <c r="C10" s="17">
        <f>+'CBA 1'!C10</f>
        <v>0</v>
      </c>
      <c r="D10" s="17">
        <f>+'CBA 1'!D10</f>
        <v>20000</v>
      </c>
      <c r="E10" s="17">
        <f>+'CBA 1'!E11</f>
        <v>13000</v>
      </c>
      <c r="F10" s="17">
        <f>+'CBA 1'!F10</f>
        <v>0</v>
      </c>
      <c r="G10" s="37">
        <f t="shared" si="2"/>
        <v>-7000</v>
      </c>
      <c r="I10" s="81">
        <v>5</v>
      </c>
      <c r="J10" s="80">
        <f>'CBA 1'!B10</f>
        <v>0</v>
      </c>
      <c r="K10" s="87">
        <f t="shared" si="0"/>
        <v>0</v>
      </c>
      <c r="L10" s="87">
        <f t="shared" si="1"/>
        <v>16438.54213518703</v>
      </c>
      <c r="M10" s="87">
        <f aca="true" t="shared" si="5" ref="M10:M18">E11/POWER(1.04,A10)</f>
        <v>10685.05238787157</v>
      </c>
      <c r="N10" s="87">
        <f t="shared" si="3"/>
        <v>0</v>
      </c>
      <c r="O10" s="89">
        <f t="shared" si="4"/>
        <v>-5753.4897473154615</v>
      </c>
    </row>
    <row r="11" spans="1:15" ht="12.75">
      <c r="A11" s="35">
        <v>6</v>
      </c>
      <c r="B11" s="36">
        <f>'CBA 1'!B11</f>
        <v>0</v>
      </c>
      <c r="C11" s="17">
        <f>+'CBA 1'!C11</f>
        <v>0</v>
      </c>
      <c r="D11" s="17">
        <f>+'CBA 1'!D11</f>
        <v>15000</v>
      </c>
      <c r="E11" s="17">
        <f>+'CBA 1'!E12</f>
        <v>13000</v>
      </c>
      <c r="F11" s="17">
        <f>+'CBA 1'!F11</f>
        <v>0</v>
      </c>
      <c r="G11" s="37">
        <f t="shared" si="2"/>
        <v>-2000</v>
      </c>
      <c r="I11" s="81">
        <v>6</v>
      </c>
      <c r="J11" s="80">
        <f>'CBA 1'!B11</f>
        <v>0</v>
      </c>
      <c r="K11" s="87">
        <f t="shared" si="0"/>
        <v>0</v>
      </c>
      <c r="L11" s="87">
        <f t="shared" si="1"/>
        <v>11854.717885952186</v>
      </c>
      <c r="M11" s="87">
        <f t="shared" si="5"/>
        <v>10274.088834491895</v>
      </c>
      <c r="N11" s="87">
        <f t="shared" si="3"/>
        <v>0</v>
      </c>
      <c r="O11" s="89">
        <f t="shared" si="4"/>
        <v>-1580.6290514602915</v>
      </c>
    </row>
    <row r="12" spans="1:15" ht="12.75">
      <c r="A12" s="35">
        <v>7</v>
      </c>
      <c r="B12" s="36">
        <f>'CBA 1'!B12</f>
        <v>0</v>
      </c>
      <c r="C12" s="17">
        <f>+'CBA 1'!C12</f>
        <v>0</v>
      </c>
      <c r="D12" s="17">
        <f>+'CBA 1'!D12</f>
        <v>15000</v>
      </c>
      <c r="E12" s="17">
        <f>+'CBA 1'!E13</f>
        <v>13000</v>
      </c>
      <c r="F12" s="17">
        <f>+'CBA 1'!F12</f>
        <v>0</v>
      </c>
      <c r="G12" s="37">
        <f t="shared" si="2"/>
        <v>-2000</v>
      </c>
      <c r="I12" s="81">
        <v>7</v>
      </c>
      <c r="J12" s="80">
        <f>'CBA 1'!B12</f>
        <v>0</v>
      </c>
      <c r="K12" s="87">
        <f t="shared" si="0"/>
        <v>0</v>
      </c>
      <c r="L12" s="87">
        <f t="shared" si="1"/>
        <v>11398.76719803095</v>
      </c>
      <c r="M12" s="87">
        <f t="shared" si="5"/>
        <v>9878.931571626823</v>
      </c>
      <c r="N12" s="87">
        <f>F12/POWER(1.04,A12)</f>
        <v>0</v>
      </c>
      <c r="O12" s="89">
        <f t="shared" si="4"/>
        <v>-1519.8356264041267</v>
      </c>
    </row>
    <row r="13" spans="1:15" ht="12.75">
      <c r="A13" s="35">
        <v>8</v>
      </c>
      <c r="B13" s="36">
        <f>'CBA 1'!B13</f>
        <v>0</v>
      </c>
      <c r="C13" s="17">
        <f>+'CBA 1'!C13</f>
        <v>0</v>
      </c>
      <c r="D13" s="17">
        <f>+'CBA 1'!D13</f>
        <v>15000</v>
      </c>
      <c r="E13" s="17">
        <f>+'CBA 1'!E14</f>
        <v>13000</v>
      </c>
      <c r="F13" s="17">
        <f>+'CBA 1'!F13</f>
        <v>0</v>
      </c>
      <c r="G13" s="37">
        <f t="shared" si="2"/>
        <v>-2000</v>
      </c>
      <c r="I13" s="81">
        <v>8</v>
      </c>
      <c r="J13" s="80">
        <f>'CBA 1'!B13</f>
        <v>0</v>
      </c>
      <c r="K13" s="87">
        <f t="shared" si="0"/>
        <v>0</v>
      </c>
      <c r="L13" s="87">
        <f t="shared" si="1"/>
        <v>10960.353075029756</v>
      </c>
      <c r="M13" s="87">
        <f t="shared" si="5"/>
        <v>9498.972665025789</v>
      </c>
      <c r="N13" s="87">
        <f t="shared" si="3"/>
        <v>0</v>
      </c>
      <c r="O13" s="89">
        <f t="shared" si="4"/>
        <v>-1461.380410003967</v>
      </c>
    </row>
    <row r="14" spans="1:15" ht="12.75">
      <c r="A14" s="35">
        <v>9</v>
      </c>
      <c r="B14" s="36">
        <f>'CBA 1'!B14</f>
        <v>0</v>
      </c>
      <c r="C14" s="17">
        <f>+'CBA 1'!C14</f>
        <v>0</v>
      </c>
      <c r="D14" s="17">
        <f>+'CBA 1'!D14</f>
        <v>15000</v>
      </c>
      <c r="E14" s="17">
        <f>+'CBA 1'!E15</f>
        <v>13000</v>
      </c>
      <c r="F14" s="17">
        <f>+'CBA 1'!F14</f>
        <v>0</v>
      </c>
      <c r="G14" s="37">
        <f t="shared" si="2"/>
        <v>-2000</v>
      </c>
      <c r="I14" s="81">
        <v>9</v>
      </c>
      <c r="J14" s="80">
        <f>'CBA 1'!B14</f>
        <v>0</v>
      </c>
      <c r="K14" s="87">
        <f t="shared" si="0"/>
        <v>0</v>
      </c>
      <c r="L14" s="87">
        <f t="shared" si="1"/>
        <v>10538.801033682457</v>
      </c>
      <c r="M14" s="87">
        <f t="shared" si="5"/>
        <v>9133.627562524796</v>
      </c>
      <c r="N14" s="87">
        <f t="shared" si="3"/>
        <v>0</v>
      </c>
      <c r="O14" s="89">
        <f t="shared" si="4"/>
        <v>-1405.173471157661</v>
      </c>
    </row>
    <row r="15" spans="1:15" ht="12.75">
      <c r="A15" s="35">
        <v>10</v>
      </c>
      <c r="B15" s="36">
        <f>'CBA 1'!B15</f>
        <v>0</v>
      </c>
      <c r="C15" s="17">
        <f>+'CBA 1'!C15</f>
        <v>0</v>
      </c>
      <c r="D15" s="17">
        <f>+'CBA 1'!D15</f>
        <v>20000</v>
      </c>
      <c r="E15" s="17">
        <f>+'CBA 1'!E16</f>
        <v>13000</v>
      </c>
      <c r="F15" s="17">
        <f>+'CBA 1'!F15</f>
        <v>0</v>
      </c>
      <c r="G15" s="37">
        <f t="shared" si="2"/>
        <v>-7000</v>
      </c>
      <c r="I15" s="81">
        <v>10</v>
      </c>
      <c r="J15" s="80">
        <f>'CBA 1'!B15</f>
        <v>0</v>
      </c>
      <c r="K15" s="87">
        <f t="shared" si="0"/>
        <v>0</v>
      </c>
      <c r="L15" s="87">
        <f t="shared" si="1"/>
        <v>13511.28337651597</v>
      </c>
      <c r="M15" s="87">
        <f t="shared" si="5"/>
        <v>8782.334194735382</v>
      </c>
      <c r="N15" s="87">
        <f t="shared" si="3"/>
        <v>0</v>
      </c>
      <c r="O15" s="89">
        <f t="shared" si="4"/>
        <v>-4728.949181780588</v>
      </c>
    </row>
    <row r="16" spans="1:15" ht="12.75">
      <c r="A16" s="35">
        <v>11</v>
      </c>
      <c r="B16" s="36">
        <f>'CBA 1'!B16</f>
        <v>0</v>
      </c>
      <c r="C16" s="17">
        <f>+'CBA 1'!C16</f>
        <v>0</v>
      </c>
      <c r="D16" s="17">
        <f>+'CBA 1'!D16</f>
        <v>15000</v>
      </c>
      <c r="E16" s="17">
        <f>+'CBA 1'!E17</f>
        <v>13000</v>
      </c>
      <c r="F16" s="17">
        <f>+'CBA 1'!F16</f>
        <v>0</v>
      </c>
      <c r="G16" s="37">
        <f t="shared" si="2"/>
        <v>-2000</v>
      </c>
      <c r="I16" s="81">
        <v>11</v>
      </c>
      <c r="J16" s="80">
        <f>'CBA 1'!B16</f>
        <v>0</v>
      </c>
      <c r="K16" s="87">
        <f t="shared" si="0"/>
        <v>0</v>
      </c>
      <c r="L16" s="87">
        <f t="shared" si="1"/>
        <v>9743.713973449017</v>
      </c>
      <c r="M16" s="87">
        <f t="shared" si="5"/>
        <v>8444.552110322482</v>
      </c>
      <c r="N16" s="87">
        <f t="shared" si="3"/>
        <v>0</v>
      </c>
      <c r="O16" s="89">
        <f t="shared" si="4"/>
        <v>-1299.1618631265355</v>
      </c>
    </row>
    <row r="17" spans="1:15" ht="12.75">
      <c r="A17" s="35">
        <v>12</v>
      </c>
      <c r="B17" s="36">
        <f>'CBA 1'!B17</f>
        <v>0</v>
      </c>
      <c r="C17" s="17">
        <f>+'CBA 1'!C18</f>
        <v>0</v>
      </c>
      <c r="D17" s="17">
        <f>+'CBA 1'!D17</f>
        <v>15000</v>
      </c>
      <c r="E17" s="17">
        <f>+'CBA 1'!E18</f>
        <v>13000</v>
      </c>
      <c r="F17" s="17">
        <f>+'CBA 1'!F17</f>
        <v>0</v>
      </c>
      <c r="G17" s="37">
        <f t="shared" si="2"/>
        <v>-2000</v>
      </c>
      <c r="I17" s="81">
        <v>12</v>
      </c>
      <c r="J17" s="80">
        <f>'CBA 1'!B17</f>
        <v>0</v>
      </c>
      <c r="K17" s="87">
        <f>C18/POWER(1.04,A17)</f>
        <v>0</v>
      </c>
      <c r="L17" s="87">
        <f t="shared" si="1"/>
        <v>9368.955743700977</v>
      </c>
      <c r="M17" s="87">
        <f t="shared" si="5"/>
        <v>8119.761644540847</v>
      </c>
      <c r="N17" s="87">
        <f t="shared" si="3"/>
        <v>0</v>
      </c>
      <c r="O17" s="89">
        <f t="shared" si="4"/>
        <v>-1249.1940991601305</v>
      </c>
    </row>
    <row r="18" spans="1:15" ht="12.75">
      <c r="A18" s="35">
        <v>13</v>
      </c>
      <c r="B18" s="36">
        <f>'CBA 1'!B18</f>
        <v>0</v>
      </c>
      <c r="C18" s="17">
        <f>+'CBA 1'!C19</f>
        <v>0</v>
      </c>
      <c r="D18" s="17">
        <f>+'CBA 1'!D18</f>
        <v>15000</v>
      </c>
      <c r="E18" s="17">
        <f>+'CBA 1'!E19</f>
        <v>13000</v>
      </c>
      <c r="F18" s="17">
        <f>+'CBA 1'!F18</f>
        <v>0</v>
      </c>
      <c r="G18" s="37">
        <f t="shared" si="2"/>
        <v>-2000</v>
      </c>
      <c r="I18" s="81">
        <v>13</v>
      </c>
      <c r="J18" s="80">
        <f>'CBA 1'!B18</f>
        <v>0</v>
      </c>
      <c r="K18" s="87">
        <f>C19/POWER(1.04,A18)</f>
        <v>1453389.2884459207</v>
      </c>
      <c r="L18" s="87">
        <f t="shared" si="1"/>
        <v>9008.61129202017</v>
      </c>
      <c r="M18" s="87">
        <f t="shared" si="5"/>
        <v>114709.6504517235</v>
      </c>
      <c r="N18" s="87">
        <f t="shared" si="3"/>
        <v>0</v>
      </c>
      <c r="O18" s="89">
        <f t="shared" si="4"/>
        <v>-1347688.2492862174</v>
      </c>
    </row>
    <row r="19" spans="1:15" ht="12.75">
      <c r="A19" s="35">
        <v>14</v>
      </c>
      <c r="B19" s="36">
        <f>'CBA 1'!B19</f>
        <v>0</v>
      </c>
      <c r="C19" s="17">
        <f>+'CBA 1'!C20</f>
        <v>2420000</v>
      </c>
      <c r="D19" s="17">
        <f>+'CBA 1'!D19</f>
        <v>15000</v>
      </c>
      <c r="E19" s="17">
        <f>+'CBA 1'!E20</f>
        <v>191000</v>
      </c>
      <c r="F19" s="17">
        <f>+'CBA 1'!F19</f>
        <v>1000000</v>
      </c>
      <c r="G19" s="37">
        <f t="shared" si="2"/>
        <v>-1244000</v>
      </c>
      <c r="I19" s="81">
        <v>14</v>
      </c>
      <c r="J19" s="80">
        <f>'CBA 1'!B19</f>
        <v>0</v>
      </c>
      <c r="K19" s="87">
        <f>C19/POWER(1.04,A19)</f>
        <v>1397489.70042877</v>
      </c>
      <c r="L19" s="87">
        <f t="shared" si="1"/>
        <v>8662.126242327087</v>
      </c>
      <c r="M19" s="87">
        <f>E19/POWER(1.04,A19)</f>
        <v>110297.7408189649</v>
      </c>
      <c r="N19" s="87">
        <f t="shared" si="3"/>
        <v>577475.0828218057</v>
      </c>
      <c r="O19" s="89">
        <f t="shared" si="4"/>
        <v>-718379.0030303265</v>
      </c>
    </row>
    <row r="20" spans="1:15" ht="13.5" thickBot="1">
      <c r="A20" s="18"/>
      <c r="B20" s="19" t="s">
        <v>7</v>
      </c>
      <c r="C20" s="20">
        <f>SUM(C5:C19)</f>
        <v>4840000</v>
      </c>
      <c r="D20" s="20">
        <f>SUM(D5:D19)</f>
        <v>235000</v>
      </c>
      <c r="E20" s="20">
        <f>SUM(E5:E19)</f>
        <v>369000</v>
      </c>
      <c r="F20" s="20">
        <f>SUM(F5:F19)</f>
        <v>1000000</v>
      </c>
      <c r="G20" s="21">
        <f>SUM(G5:G19)</f>
        <v>-3706000</v>
      </c>
      <c r="I20" s="85"/>
      <c r="J20" s="83" t="s">
        <v>7</v>
      </c>
      <c r="K20" s="23">
        <f>SUM(K5:K19)</f>
        <v>5270878.988874691</v>
      </c>
      <c r="L20" s="23">
        <f>SUM(L5:L19)</f>
        <v>180934.3003197484</v>
      </c>
      <c r="M20" s="23">
        <f>SUM(M5:M19)</f>
        <v>356051.8116956286</v>
      </c>
      <c r="N20" s="23">
        <f>SUM(N5:N19)</f>
        <v>577475.0828218057</v>
      </c>
      <c r="O20" s="24">
        <f>SUM(O5:O19)</f>
        <v>-4518286.394677005</v>
      </c>
    </row>
    <row r="21" ht="13.5" thickBot="1"/>
    <row r="22" spans="10:17" ht="13.5" thickBot="1">
      <c r="J22" s="48"/>
      <c r="K22" s="49"/>
      <c r="L22" s="49"/>
      <c r="M22" s="49"/>
      <c r="N22" s="49"/>
      <c r="O22" s="50" t="s">
        <v>26</v>
      </c>
      <c r="P22" s="60"/>
      <c r="Q22" s="56" t="s">
        <v>27</v>
      </c>
    </row>
    <row r="23" spans="1:19" ht="32.25" customHeight="1" thickBot="1">
      <c r="A23" s="107"/>
      <c r="B23" s="108"/>
      <c r="C23" s="108"/>
      <c r="D23" s="109"/>
      <c r="E23" s="25" t="s">
        <v>10</v>
      </c>
      <c r="F23" s="26" t="s">
        <v>11</v>
      </c>
      <c r="H23" s="3"/>
      <c r="I23" s="78"/>
      <c r="J23" s="47" t="s">
        <v>15</v>
      </c>
      <c r="K23" s="113" t="s">
        <v>14</v>
      </c>
      <c r="L23" s="113"/>
      <c r="M23" s="113"/>
      <c r="N23" s="113"/>
      <c r="O23" s="51">
        <f>+E26-E27</f>
        <v>4518286.394677005</v>
      </c>
      <c r="P23" s="61"/>
      <c r="Q23" s="57">
        <f>+E26</f>
        <v>5270878.988874691</v>
      </c>
      <c r="R23" s="2"/>
      <c r="S23" s="4"/>
    </row>
    <row r="24" spans="1:19" ht="13.5" thickBot="1">
      <c r="A24" s="96" t="s">
        <v>9</v>
      </c>
      <c r="B24" s="97"/>
      <c r="C24" s="97"/>
      <c r="D24" s="98"/>
      <c r="E24" s="27"/>
      <c r="F24" s="16">
        <f>+C20</f>
        <v>4840000</v>
      </c>
      <c r="H24" s="3"/>
      <c r="I24" s="78"/>
      <c r="J24" s="40" t="s">
        <v>16</v>
      </c>
      <c r="K24" s="114" t="s">
        <v>17</v>
      </c>
      <c r="L24" s="114"/>
      <c r="M24" s="114"/>
      <c r="N24" s="114"/>
      <c r="O24" s="52">
        <f>+O23/E26*100</f>
        <v>85.72168710785824</v>
      </c>
      <c r="P24" s="62" t="s">
        <v>18</v>
      </c>
      <c r="Q24" s="41">
        <v>100</v>
      </c>
      <c r="R24" s="2"/>
      <c r="S24" s="4"/>
    </row>
    <row r="25" spans="1:19" ht="13.5" thickBot="1">
      <c r="A25" s="96" t="s">
        <v>12</v>
      </c>
      <c r="B25" s="97"/>
      <c r="C25" s="97"/>
      <c r="D25" s="98"/>
      <c r="E25" s="27"/>
      <c r="F25" s="66">
        <f>+'CBA 1'!F25</f>
        <v>2000000</v>
      </c>
      <c r="H25" s="3"/>
      <c r="I25" s="78"/>
      <c r="J25" s="38" t="s">
        <v>20</v>
      </c>
      <c r="K25" s="102" t="s">
        <v>19</v>
      </c>
      <c r="L25" s="102"/>
      <c r="M25" s="102"/>
      <c r="N25" s="102"/>
      <c r="O25" s="53">
        <f>+F25*O24%</f>
        <v>1714433.742157165</v>
      </c>
      <c r="P25" s="63"/>
      <c r="Q25" s="39">
        <f>+F25*Q24%</f>
        <v>2000000</v>
      </c>
      <c r="R25" s="2"/>
      <c r="S25" s="4"/>
    </row>
    <row r="26" spans="1:19" ht="13.5" thickBot="1">
      <c r="A26" s="96" t="s">
        <v>13</v>
      </c>
      <c r="B26" s="97"/>
      <c r="C26" s="97"/>
      <c r="D26" s="98"/>
      <c r="E26" s="28">
        <f>+K20</f>
        <v>5270878.988874691</v>
      </c>
      <c r="F26" s="29"/>
      <c r="H26" s="3"/>
      <c r="I26" s="78"/>
      <c r="J26" s="40" t="s">
        <v>21</v>
      </c>
      <c r="K26" s="102" t="s">
        <v>23</v>
      </c>
      <c r="L26" s="102"/>
      <c r="M26" s="102"/>
      <c r="N26" s="102"/>
      <c r="O26" s="54">
        <v>80</v>
      </c>
      <c r="P26" s="64" t="s">
        <v>18</v>
      </c>
      <c r="Q26" s="58">
        <v>80</v>
      </c>
      <c r="R26" s="2"/>
      <c r="S26" s="4"/>
    </row>
    <row r="27" spans="1:19" ht="13.5" thickBot="1">
      <c r="A27" s="99" t="s">
        <v>1</v>
      </c>
      <c r="B27" s="100"/>
      <c r="C27" s="100"/>
      <c r="D27" s="101"/>
      <c r="E27" s="30">
        <f>+M20+N20-L20</f>
        <v>752592.5941976858</v>
      </c>
      <c r="F27" s="31"/>
      <c r="H27" s="3"/>
      <c r="I27" s="78"/>
      <c r="J27" s="32" t="s">
        <v>22</v>
      </c>
      <c r="K27" s="103" t="s">
        <v>24</v>
      </c>
      <c r="L27" s="103"/>
      <c r="M27" s="103"/>
      <c r="N27" s="103"/>
      <c r="O27" s="55">
        <f>+O25*O26%</f>
        <v>1371546.993725732</v>
      </c>
      <c r="P27" s="65"/>
      <c r="Q27" s="59">
        <f>+Q25*Q26%</f>
        <v>1600000</v>
      </c>
      <c r="R27" s="2"/>
      <c r="S27" s="4"/>
    </row>
    <row r="28" ht="12.75"/>
    <row r="29" ht="12.75"/>
  </sheetData>
  <sheetProtection/>
  <mergeCells count="12">
    <mergeCell ref="A3:G3"/>
    <mergeCell ref="A23:D23"/>
    <mergeCell ref="K23:N23"/>
    <mergeCell ref="I3:O3"/>
    <mergeCell ref="A26:D26"/>
    <mergeCell ref="K26:N26"/>
    <mergeCell ref="A27:D27"/>
    <mergeCell ref="K27:N27"/>
    <mergeCell ref="A24:D24"/>
    <mergeCell ref="K24:N24"/>
    <mergeCell ref="A25:D25"/>
    <mergeCell ref="K25:N25"/>
  </mergeCells>
  <printOptions/>
  <pageMargins left="0.75" right="0.75" top="0.2" bottom="0.19" header="0" footer="0"/>
  <pageSetup horizontalDpi="2400" verticalDpi="24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mojca</dc:creator>
  <cp:keywords/>
  <dc:description/>
  <cp:lastModifiedBy>Marija Božeglav</cp:lastModifiedBy>
  <cp:lastPrinted>2007-07-11T20:52:22Z</cp:lastPrinted>
  <dcterms:created xsi:type="dcterms:W3CDTF">2007-06-17T16:34:58Z</dcterms:created>
  <dcterms:modified xsi:type="dcterms:W3CDTF">2022-01-24T08:21:41Z</dcterms:modified>
  <cp:category/>
  <cp:version/>
  <cp:contentType/>
  <cp:contentStatus/>
</cp:coreProperties>
</file>