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R-S\RadinjaA48\Desktop\dostopnost končne\"/>
    </mc:Choice>
  </mc:AlternateContent>
  <xr:revisionPtr revIDLastSave="0" documentId="13_ncr:1_{0558BC7C-6EC2-43C6-A7A0-6E1D0493E651}" xr6:coauthVersionLast="47" xr6:coauthVersionMax="47" xr10:uidLastSave="{00000000-0000-0000-0000-000000000000}"/>
  <bookViews>
    <workbookView xWindow="-110" yWindow="-110" windowWidth="38620" windowHeight="21100" xr2:uid="{9021DB57-590E-4E14-A9B9-C1CEAACDD047}"/>
  </bookViews>
  <sheets>
    <sheet name="Letni program športa 2026" sheetId="1" r:id="rId1"/>
    <sheet name="Sprememba programa športa" sheetId="30" r:id="rId2"/>
  </sheets>
  <definedNames>
    <definedName name="_xlnm._FilterDatabase" localSheetId="0" hidden="1">'Letni program športa 2026'!#REF!</definedName>
    <definedName name="_xlnm.Print_Area" localSheetId="0">'Letni program športa 2026'!$A$1:$B$89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84" i="1"/>
  <c r="C45" i="1"/>
  <c r="C87" i="1"/>
  <c r="C73" i="1"/>
  <c r="C55" i="1"/>
  <c r="C52" i="1" s="1"/>
  <c r="C17" i="1"/>
  <c r="C14" i="1"/>
  <c r="C86" i="1" l="1"/>
  <c r="C71" i="1"/>
  <c r="C78" i="1"/>
  <c r="C20" i="1"/>
  <c r="C47" i="1" l="1"/>
  <c r="C63" i="1"/>
  <c r="C13" i="1" l="1"/>
  <c r="C81" i="1" l="1"/>
  <c r="C38" i="1"/>
  <c r="C37" i="1" s="1"/>
  <c r="C9" i="1"/>
  <c r="C6" i="1"/>
  <c r="C80" i="1" l="1"/>
  <c r="C12" i="1"/>
  <c r="C43" i="1"/>
  <c r="C35" i="1"/>
  <c r="C33" i="1" l="1"/>
  <c r="C70" i="1"/>
  <c r="C18" i="1"/>
  <c r="C51" i="1" l="1"/>
  <c r="C31" i="1"/>
  <c r="C25" i="1"/>
  <c r="C68" i="1"/>
  <c r="C62" i="1"/>
  <c r="C77" i="1"/>
  <c r="C3" i="1"/>
  <c r="C39" i="1"/>
  <c r="C36" i="1" s="1"/>
  <c r="C7" i="1"/>
  <c r="C72" i="1" l="1"/>
  <c r="C61" i="1"/>
  <c r="C2" i="1"/>
  <c r="C89" i="1" l="1"/>
</calcChain>
</file>

<file path=xl/sharedStrings.xml><?xml version="1.0" encoding="utf-8"?>
<sst xmlns="http://schemas.openxmlformats.org/spreadsheetml/2006/main" count="205" uniqueCount="186">
  <si>
    <t>Točka</t>
  </si>
  <si>
    <t>Športne prireditve študentov na univerzitetni in nacionalni ravni (JR LPŠ)</t>
  </si>
  <si>
    <t>Priprave in nastopi državnih reprezentanc otrok in mladine (JR LPŠ)</t>
  </si>
  <si>
    <t>Vrhunski šport</t>
  </si>
  <si>
    <t>Priprave in nastopi državnih članskih reprezentanc (JR LPŠ)</t>
  </si>
  <si>
    <t>Sklad za vrhunske športnike (JR LPŠ)</t>
  </si>
  <si>
    <t>Šport invalidov</t>
  </si>
  <si>
    <t>Pilotski programi povezovanja športnih in invalidskih ter dobrodelnih društev in zvez (JR LPŠ)</t>
  </si>
  <si>
    <t>Državna prvenstva na področju športa invalidov (JR LPŠ)</t>
  </si>
  <si>
    <t>ESS projekt "Aktivno inkluzivno" - KRVS - Nacionalni javni prispevek iz državnega proračuna</t>
  </si>
  <si>
    <t>ESS projekt "Aktivno inkluzivno" - KRZS - Nacionalni javni prispevek iz državnega proračuna</t>
  </si>
  <si>
    <t>Športna rekreacija</t>
  </si>
  <si>
    <t xml:space="preserve">Celoletni športno rekreacijski programi na nacionalni ravni (JR LPŠ) </t>
  </si>
  <si>
    <t>ESS projekt "Zmigaj se do vadbe" - KRVS - Podpora Unije</t>
  </si>
  <si>
    <t>ESS projekt "Zmigaj se do vadbe" - KRVS - Nacionalni javni prispevek iz državnega proračuna</t>
  </si>
  <si>
    <t>ESS projekt "Zmigaj se do vadbe" - KRZS - Podpora Unije</t>
  </si>
  <si>
    <t>ESS projekt "Zmigaj se do vadbe" - KRZS - Nacionalni javni prispevek iz državnega proračuna</t>
  </si>
  <si>
    <t>Šport starejših</t>
  </si>
  <si>
    <t>Statusne pravice športnikov, trenerjev in strokovna podpora programom</t>
  </si>
  <si>
    <t>Razvoj diagnostike v športu (JR LPŠ)</t>
  </si>
  <si>
    <t>Nadstandardno zdravstveno zavarovanje vrhunskih športnikov (JR LPŠ)</t>
  </si>
  <si>
    <t>Založništvo v športu</t>
  </si>
  <si>
    <t>Satelitski račun za šport</t>
  </si>
  <si>
    <t>Nadgradnja in posodobitev aplikacij eŠport in zalednega sistema</t>
  </si>
  <si>
    <t>Delovanje nacionalnih panožnih športnih zvez (JR LPŠ)</t>
  </si>
  <si>
    <t>Delovanje nacionalnih športnih zvez na področju športne rekreacije (JR LPŠ)</t>
  </si>
  <si>
    <t>Delovanje nacionalnih športnih zvez na področju obštudijske športne dejavnosti (JR LPŠ)</t>
  </si>
  <si>
    <t>Delovanje zamejskih športnih zvez (JR LPŠ)</t>
  </si>
  <si>
    <t>Članarine svetovnim in evropskim zvezam (JR LPŠ)</t>
  </si>
  <si>
    <t>Prispevek v sklad UNESCO - doping v športu</t>
  </si>
  <si>
    <t>Športne prireditve</t>
  </si>
  <si>
    <t>Bloudkova priznanja - prireditev (javno naročilo)</t>
  </si>
  <si>
    <t>Nacionalna kampanja za spodbujanje športnega obnašanja (JR LPŠ)</t>
  </si>
  <si>
    <t>Preprečevanje dopinga v športu</t>
  </si>
  <si>
    <t>Dopinška testiranja na nacionalni ravni (JR LPŠ)</t>
  </si>
  <si>
    <t>Nacionalna kampanja o zlorabi dopinga v tekmovalnem in rekreativnem športu (JR LPŠ)</t>
  </si>
  <si>
    <t>Javno obveščanje o športu (JR LPŠ)</t>
  </si>
  <si>
    <t>Priprave in nastopi reprezentanc na mednarodnih več panožnih športnih tekmovanjih (JR LPŠ)</t>
  </si>
  <si>
    <t xml:space="preserve">Nagrade vrhunskim športnikom in trenerjem </t>
  </si>
  <si>
    <t>Spremljanje pripravljenosti športnikov (JR LPŠ)</t>
  </si>
  <si>
    <t>Priprave in nastopi državnih reprezentanc otrok in mladine na mednarodnih več panožnih športnih tekmovanjih</t>
  </si>
  <si>
    <t>Velike mednarodne športne prireditve - EuroBasket 2029 (Zakon o sofinanciranju organizacije Evropskega prvenstva v košarki 2029 za moške v Ljubljani)</t>
  </si>
  <si>
    <t>Digitalizacija javnih razpisov</t>
  </si>
  <si>
    <t>3.1</t>
  </si>
  <si>
    <t>3.1.3</t>
  </si>
  <si>
    <t>Obštudijska športna dejavnost</t>
  </si>
  <si>
    <t>3.1.4</t>
  </si>
  <si>
    <t>3.1.6</t>
  </si>
  <si>
    <t>3.1.4.1</t>
  </si>
  <si>
    <t>3.1.3.1</t>
  </si>
  <si>
    <t>3.1.3.2</t>
  </si>
  <si>
    <t>3.1.3.3</t>
  </si>
  <si>
    <t>3.1.4.2</t>
  </si>
  <si>
    <t>3.1.4.3</t>
  </si>
  <si>
    <t>3.1.4.4</t>
  </si>
  <si>
    <t>3.1.6.1</t>
  </si>
  <si>
    <t>3.1.6.2</t>
  </si>
  <si>
    <t>3.1.6.3</t>
  </si>
  <si>
    <t>3.1.6.4</t>
  </si>
  <si>
    <t>3.1.6.5</t>
  </si>
  <si>
    <t>3.1.7</t>
  </si>
  <si>
    <t>3.1.7.1</t>
  </si>
  <si>
    <t>3.1.7.2</t>
  </si>
  <si>
    <t>3.1.7.3</t>
  </si>
  <si>
    <t>3.1.7.4</t>
  </si>
  <si>
    <t>3.1.7.5</t>
  </si>
  <si>
    <t>3.1.7.6</t>
  </si>
  <si>
    <t>3.1.8</t>
  </si>
  <si>
    <t>3.1.8.1</t>
  </si>
  <si>
    <t>3.1.8.2</t>
  </si>
  <si>
    <t>3.1.8.3</t>
  </si>
  <si>
    <t>3.1.8.4</t>
  </si>
  <si>
    <t>3.1.8.5</t>
  </si>
  <si>
    <t>3.1.9</t>
  </si>
  <si>
    <t>3.1.9.1</t>
  </si>
  <si>
    <t>3.2</t>
  </si>
  <si>
    <t>3.2.1</t>
  </si>
  <si>
    <t>3.3.2</t>
  </si>
  <si>
    <t>3.3.3</t>
  </si>
  <si>
    <t>3.3.4</t>
  </si>
  <si>
    <t>3.3.5</t>
  </si>
  <si>
    <t>3.2.2</t>
  </si>
  <si>
    <t>3.3</t>
  </si>
  <si>
    <t>Izobraževanje, usposabljanje in izpopolnjevanje strokovnih kadrov v športu</t>
  </si>
  <si>
    <t>3.3.2.1</t>
  </si>
  <si>
    <t>3.3.3.1</t>
  </si>
  <si>
    <t>3.3.3.2</t>
  </si>
  <si>
    <t>3.3.3.3</t>
  </si>
  <si>
    <t>3.3.4.1</t>
  </si>
  <si>
    <t>Znanstveno-raziskovalna dejavnost v športu</t>
  </si>
  <si>
    <t>3.3.5.1</t>
  </si>
  <si>
    <t>3.3.6</t>
  </si>
  <si>
    <t>3.3.6.1</t>
  </si>
  <si>
    <t>3.3.6.2</t>
  </si>
  <si>
    <t>3.3.6.3</t>
  </si>
  <si>
    <t>Informacijsko-komunikacijska tehnologija na področju športa</t>
  </si>
  <si>
    <t>3.4</t>
  </si>
  <si>
    <t>3.4.1</t>
  </si>
  <si>
    <t>Delovanje izvajalcev športnih programov</t>
  </si>
  <si>
    <t>3.4.1.1</t>
  </si>
  <si>
    <t>3.4.1.2</t>
  </si>
  <si>
    <t>3.4.1.3</t>
  </si>
  <si>
    <t>3.4.1.4</t>
  </si>
  <si>
    <t>3.4.1.5</t>
  </si>
  <si>
    <t>3.4.1.6</t>
  </si>
  <si>
    <t>3.4.1.7</t>
  </si>
  <si>
    <t>3.4.1.8</t>
  </si>
  <si>
    <t>Šport v zamejstvu (JR LPŠ)</t>
  </si>
  <si>
    <t>3.7</t>
  </si>
  <si>
    <t>3.7.1</t>
  </si>
  <si>
    <t>3.7.2</t>
  </si>
  <si>
    <t>3.7.3</t>
  </si>
  <si>
    <t>3.7.4</t>
  </si>
  <si>
    <t>3.7.5</t>
  </si>
  <si>
    <t>3.7.6</t>
  </si>
  <si>
    <t>3.5</t>
  </si>
  <si>
    <t>3.5.1</t>
  </si>
  <si>
    <t>3.5.1.1</t>
  </si>
  <si>
    <t>3.5.1.2</t>
  </si>
  <si>
    <t>3.5.1.3</t>
  </si>
  <si>
    <t>3.5.1.4</t>
  </si>
  <si>
    <t>3.5.1.5</t>
  </si>
  <si>
    <t>Športnik leta (prireditev; JR LPŠ)</t>
  </si>
  <si>
    <t>3.5.3</t>
  </si>
  <si>
    <t>Javno obveščanje in promocija športa</t>
  </si>
  <si>
    <t>Športna dediščina in nacionalni muzej športa</t>
  </si>
  <si>
    <t>Sofinanciranje dejavnosti Muzeja športa</t>
  </si>
  <si>
    <t>Varovanje pravic športnikov in strokovnih delavcev v športu ter športno obnašanje</t>
  </si>
  <si>
    <t>3.6.1.1</t>
  </si>
  <si>
    <t>3.6.1.2</t>
  </si>
  <si>
    <t>3.6.2.1</t>
  </si>
  <si>
    <t>3.6.2.2</t>
  </si>
  <si>
    <t>3.6.1.3</t>
  </si>
  <si>
    <t>4.1</t>
  </si>
  <si>
    <t>4.1.1</t>
  </si>
  <si>
    <t>Ime programa/aktivnost na programu</t>
  </si>
  <si>
    <t>Športna vzgoja otrok in mladine, usmerjenih v kakovostni in vrhunski šport</t>
  </si>
  <si>
    <t>Športno družabne medgeneracijske prireditve (JR LPŠ)</t>
  </si>
  <si>
    <t>Varuh športnikovih pravic (ZŠpo-1)</t>
  </si>
  <si>
    <t>3.5.3.1</t>
  </si>
  <si>
    <t>3.5.4.1</t>
  </si>
  <si>
    <t>Peer learning activity - Merjenje učinkov športa</t>
  </si>
  <si>
    <t xml:space="preserve">Nacionalni karierni center, prehodno denarno nadomestilo, dodatek k pokojnini - športna priznavalnina </t>
  </si>
  <si>
    <t>+496.000</t>
  </si>
  <si>
    <t>3.5.4</t>
  </si>
  <si>
    <t>3.6</t>
  </si>
  <si>
    <t>3.6.1</t>
  </si>
  <si>
    <t>3.6.2</t>
  </si>
  <si>
    <t xml:space="preserve">Točka </t>
  </si>
  <si>
    <t>Ni relevantno</t>
  </si>
  <si>
    <t>Ime programa / aktivnost na programu</t>
  </si>
  <si>
    <t>Športni programi</t>
  </si>
  <si>
    <t xml:space="preserve">Športni objekti in površine za šport v naravi </t>
  </si>
  <si>
    <t xml:space="preserve">Razvojne, strokovne in raziskovalne dejavnosti v športu </t>
  </si>
  <si>
    <t xml:space="preserve">Organiziranost v športu </t>
  </si>
  <si>
    <t>Športne prireditve in promocija športa</t>
  </si>
  <si>
    <t xml:space="preserve">Družbena in okoljska odgovornost v šport </t>
  </si>
  <si>
    <t xml:space="preserve">Evropska in mednarodna razsežnost športa </t>
  </si>
  <si>
    <t>Skupaj</t>
  </si>
  <si>
    <t>ESS projekt "Aktivno inkluzivno" - Kohezijska regija zahodna Slovenija (KRZS) - Podpora Unije</t>
  </si>
  <si>
    <t>Sofinanciranje investicij v športno infrastrukturo (Zakon o zagotavljanju finančnih sredstev za investicije v športno infrastrukturo v Republiki Sloveniji v letih od 2023 do 2030 - ZFSŠI27)</t>
  </si>
  <si>
    <t>Celoletni športni programi obštudijskih športnih dejavnosti (Javni razpis za izbor izvajalcev letnega programa športa v Republiki Sloveniji - JR LPŠ)</t>
  </si>
  <si>
    <t>Nacionalne panožne športne šole (Javni razpis za izbor izvajalcev in sofinanciranje plač strokovno izobraženih delavcev v programih nacionalnih panožnih športnih šol - JR NPŠŠ)</t>
  </si>
  <si>
    <r>
      <t>Razvoj strokovnih kadrov v vrhunskem športu</t>
    </r>
    <r>
      <rPr>
        <b/>
        <sz val="8"/>
        <color rgb="FFFF0000"/>
        <rFont val="Arial"/>
        <family val="2"/>
        <charset val="238"/>
      </rPr>
      <t xml:space="preserve"> </t>
    </r>
  </si>
  <si>
    <t>Vzpostavitev satelitskega računa za šport</t>
  </si>
  <si>
    <t>Bloudkova priznanja - nagrade (ZBloP)</t>
  </si>
  <si>
    <t>Velike mednarodne športne prireditve svetovna in evropska prvenstva (Javni razpis za sofinanciranje organizacije velikih mednarodnih športnih prireditev v Republiki Sloveniji - JR VMŠP)</t>
  </si>
  <si>
    <t>Ciljni raziskovalni programi - Javna agencija za znanstvenoraziskovalno in inovacijsko dejavnost Republike Slovenije (javni razpis)</t>
  </si>
  <si>
    <t>Nordijski center Planica (javni zavod Zavod za šport Republike Slovenije Planica - javni zavod ZŠRS Planica)</t>
  </si>
  <si>
    <t>Tiskane strokovne in znanstvene publikacije s področja športa (javni zavod ZŠRS Planica)</t>
  </si>
  <si>
    <t>Izvajanje storitev informacijsko komunikacijske tehnologije (IKT), vzdrževanje aplikacij, nakup licenc in bazna administracija (javni zavod ZŠRS Planica)</t>
  </si>
  <si>
    <t>Delovanje javnih zavodov za šport na nacionalni ravni (javni zavod ZŠRS Planica)</t>
  </si>
  <si>
    <t>Članarina za delovanje Svetovne agencije proti dopingu v športu (World Anti-Doping Agency - WADA) in za delovanje Razširjenega delnega sporazuma za šport (Enlarged Partial Agreement on Sport - EPAS) - Proračunska postavka Članarine v mednarodnih in medvladnih organizacijah</t>
  </si>
  <si>
    <t>Delovanje Olipijskega komiteja Slovenije - Združenja športnih zvez (OKS-ZŠZ) (JR LPŠ)</t>
  </si>
  <si>
    <t>Delovanje Zveze za šport invalidov Slovenije - Slovenskega paralimpijskega komiteja (Zveza ŠIS-SPK) (JR LPŠ)</t>
  </si>
  <si>
    <t>Stroški Strokovnega sveta Republike Slovenije za šport, Akreditacijske komisije in Bloudkovega odbora 
(Zakon o športu - Zšpo-1, Zakon o Bloudkovih priznanjih - ZBloP)</t>
  </si>
  <si>
    <t>Center Republike Slovenije za mobilnost in evropske programe izobraževanja in usposabljanja - program ERASMUS+ za področje športa</t>
  </si>
  <si>
    <t>Projekt Evropskega socialnega sklada (ESS projekt) "Aktivno inkluzivno" - Kohezijska regija vzhodna Slovenija (KRVS) - Podpora Unije</t>
  </si>
  <si>
    <t>Tekmovanja pod okriljem mednarodne in evropske univerzitetne športne zveze (International university sport federation - FISU in European university sport association - EUSA) (JR LPŠ)</t>
  </si>
  <si>
    <t>Občinske panožne športne šole</t>
  </si>
  <si>
    <t xml:space="preserve">Integriteta, varno okolje in dobro upravljanje v športu </t>
  </si>
  <si>
    <t>Sredstva v Letnem programu športa za leto 2026 (v evrih)</t>
  </si>
  <si>
    <t>Sredstva v Letnem programu športa za leto 2026 pred spremembo (v evrih)</t>
  </si>
  <si>
    <t>Sredstva v Letnem programu športa za leto 2026 po spremembi (v evrih)</t>
  </si>
  <si>
    <t>Ni spremembe</t>
  </si>
  <si>
    <t>Sprememba sredstev v Letnem programu športa za leto 2026  (v evrih)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</si>
</sst>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trike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3" borderId="0" xfId="0" applyFill="1"/>
    <xf numFmtId="0" fontId="0" fillId="2" borderId="0" xfId="0" applyFill="1"/>
    <xf numFmtId="4" fontId="0" fillId="2" borderId="0" xfId="0" applyNumberFormat="1" applyFill="1"/>
    <xf numFmtId="0" fontId="9" fillId="0" borderId="11" xfId="0" applyFont="1" applyBorder="1" applyAlignment="1">
      <alignment horizontal="left"/>
    </xf>
    <xf numFmtId="0" fontId="9" fillId="0" borderId="6" xfId="0" applyFont="1" applyBorder="1" applyAlignment="1">
      <alignment wrapText="1"/>
    </xf>
    <xf numFmtId="3" fontId="6" fillId="4" borderId="4" xfId="0" applyNumberFormat="1" applyFont="1" applyFill="1" applyBorder="1" applyAlignment="1">
      <alignment horizontal="right"/>
    </xf>
    <xf numFmtId="0" fontId="7" fillId="0" borderId="1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 shrinkToFit="1"/>
    </xf>
    <xf numFmtId="3" fontId="6" fillId="2" borderId="13" xfId="0" applyNumberFormat="1" applyFont="1" applyFill="1" applyBorder="1" applyAlignment="1">
      <alignment horizontal="right"/>
    </xf>
    <xf numFmtId="49" fontId="6" fillId="4" borderId="1" xfId="0" applyNumberFormat="1" applyFont="1" applyFill="1" applyBorder="1"/>
    <xf numFmtId="49" fontId="6" fillId="5" borderId="1" xfId="0" applyNumberFormat="1" applyFont="1" applyFill="1" applyBorder="1"/>
    <xf numFmtId="3" fontId="4" fillId="5" borderId="4" xfId="0" applyNumberFormat="1" applyFont="1" applyFill="1" applyBorder="1"/>
    <xf numFmtId="49" fontId="6" fillId="0" borderId="1" xfId="0" applyNumberFormat="1" applyFont="1" applyBorder="1"/>
    <xf numFmtId="3" fontId="5" fillId="2" borderId="4" xfId="0" applyNumberFormat="1" applyFont="1" applyFill="1" applyBorder="1"/>
    <xf numFmtId="49" fontId="7" fillId="0" borderId="1" xfId="0" applyNumberFormat="1" applyFont="1" applyBorder="1"/>
    <xf numFmtId="3" fontId="4" fillId="2" borderId="4" xfId="0" applyNumberFormat="1" applyFont="1" applyFill="1" applyBorder="1"/>
    <xf numFmtId="3" fontId="7" fillId="2" borderId="4" xfId="0" applyNumberFormat="1" applyFont="1" applyFill="1" applyBorder="1"/>
    <xf numFmtId="49" fontId="7" fillId="0" borderId="3" xfId="0" applyNumberFormat="1" applyFont="1" applyBorder="1"/>
    <xf numFmtId="3" fontId="7" fillId="2" borderId="5" xfId="0" applyNumberFormat="1" applyFont="1" applyFill="1" applyBorder="1"/>
    <xf numFmtId="0" fontId="8" fillId="2" borderId="12" xfId="0" applyFont="1" applyFill="1" applyBorder="1"/>
    <xf numFmtId="0" fontId="2" fillId="2" borderId="0" xfId="0" applyFont="1" applyFill="1"/>
    <xf numFmtId="0" fontId="11" fillId="2" borderId="0" xfId="0" applyFont="1" applyFill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5" borderId="2" xfId="0" applyFont="1" applyFill="1" applyBorder="1" applyAlignment="1">
      <alignment wrapText="1" shrinkToFit="1"/>
    </xf>
    <xf numFmtId="0" fontId="7" fillId="2" borderId="1" xfId="0" applyFont="1" applyFill="1" applyBorder="1" applyAlignment="1">
      <alignment wrapText="1" shrinkToFit="1"/>
    </xf>
    <xf numFmtId="0" fontId="7" fillId="0" borderId="3" xfId="0" applyFont="1" applyBorder="1" applyAlignment="1">
      <alignment wrapText="1" shrinkToFit="1"/>
    </xf>
    <xf numFmtId="3" fontId="6" fillId="2" borderId="12" xfId="1" applyNumberFormat="1" applyFont="1" applyFill="1" applyBorder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49" fontId="15" fillId="4" borderId="1" xfId="0" applyNumberFormat="1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3" fontId="15" fillId="4" borderId="1" xfId="0" applyNumberFormat="1" applyFont="1" applyFill="1" applyBorder="1" applyAlignment="1">
      <alignment horizontal="left"/>
    </xf>
    <xf numFmtId="49" fontId="15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3" fontId="16" fillId="5" borderId="1" xfId="0" applyNumberFormat="1" applyFont="1" applyFill="1" applyBorder="1" applyAlignment="1">
      <alignment horizontal="left"/>
    </xf>
    <xf numFmtId="49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3" fontId="14" fillId="2" borderId="1" xfId="0" applyNumberFormat="1" applyFont="1" applyFill="1" applyBorder="1" applyAlignment="1">
      <alignment horizontal="left"/>
    </xf>
    <xf numFmtId="3" fontId="14" fillId="2" borderId="9" xfId="0" applyNumberFormat="1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3" fontId="16" fillId="2" borderId="1" xfId="0" applyNumberFormat="1" applyFont="1" applyFill="1" applyBorder="1" applyAlignment="1">
      <alignment horizontal="left"/>
    </xf>
    <xf numFmtId="3" fontId="16" fillId="2" borderId="9" xfId="0" applyNumberFormat="1" applyFont="1" applyFill="1" applyBorder="1" applyAlignment="1">
      <alignment horizontal="left"/>
    </xf>
    <xf numFmtId="3" fontId="16" fillId="0" borderId="8" xfId="0" quotePrefix="1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/>
    </xf>
    <xf numFmtId="0" fontId="17" fillId="0" borderId="7" xfId="0" applyFont="1" applyBorder="1" applyAlignment="1">
      <alignment horizontal="left" wrapText="1"/>
    </xf>
    <xf numFmtId="3" fontId="17" fillId="2" borderId="7" xfId="0" applyNumberFormat="1" applyFont="1" applyFill="1" applyBorder="1" applyAlignment="1">
      <alignment horizontal="left"/>
    </xf>
    <xf numFmtId="3" fontId="17" fillId="2" borderId="10" xfId="0" applyNumberFormat="1" applyFont="1" applyFill="1" applyBorder="1" applyAlignment="1">
      <alignment horizontal="left"/>
    </xf>
  </cellXfs>
  <cellStyles count="2">
    <cellStyle name="Navadno" xfId="0" builtinId="0"/>
    <cellStyle name="Navadno 2" xfId="1" xr:uid="{CA4F621D-832A-4C68-9524-4CC98188EECB}"/>
  </cellStyles>
  <dxfs count="15"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30" formatCode="@"/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family val="2"/>
        <charset val="238"/>
        <scheme val="none"/>
      </font>
      <alignment vertical="bottom" textRotation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alignment horizontal="general" vertical="bottom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30" formatCode="@"/>
      <alignment vertical="bottom" textRotation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Arial"/>
        <family val="2"/>
        <charset val="238"/>
        <scheme val="none"/>
      </font>
      <alignment vertical="bottom" textRotation="0" justifyLastLine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0"/>
        <name val="Arial"/>
        <family val="2"/>
        <charset val="238"/>
        <scheme val="none"/>
      </font>
      <alignment vertical="bottom" textRotation="0" justifyLastLine="0" readingOrder="0"/>
    </dxf>
  </dxfs>
  <tableStyles count="0" defaultTableStyle="TableStyleMedium2" defaultPivotStyle="PivotStyleLight16"/>
  <colors>
    <mruColors>
      <color rgb="FFCCCCFF"/>
      <color rgb="FFFF7C8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7F0AB9-85A9-4095-9F0B-4E883499009F}" name="Letni_program_športa_2026" displayName="Letni_program_športa_2026" ref="A1:C89" totalsRowShown="0" headerRowDxfId="14" dataDxfId="12" headerRowBorderDxfId="13" tableBorderDxfId="11">
  <autoFilter ref="A1:C89" xr:uid="{FB7F0AB9-85A9-4095-9F0B-4E883499009F}"/>
  <tableColumns count="3">
    <tableColumn id="1" xr3:uid="{2D0C5B64-DB6E-4616-A88B-EC13141336F4}" name="Točka " dataDxfId="10"/>
    <tableColumn id="2" xr3:uid="{03934AE0-8ACF-4E8B-AB23-5DA33D76D276}" name="Ime programa / aktivnost na programu" dataDxfId="9"/>
    <tableColumn id="3" xr3:uid="{2C3A17E9-6A07-4942-92F6-088B2E4BE0E0}" name="Sredstva v Letnem programu športa za leto 2026 (v evrih)" dataDxfId="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52DF67-4D92-4179-8B73-153227AD6C2D}" name="Sprememba_Letnega_programa_športa_2026" displayName="Sprememba_Letnega_programa_športa_2026" ref="A1:E8" totalsRowShown="0" headerRowDxfId="7" dataDxfId="6" tableBorderDxfId="5">
  <autoFilter ref="A1:E8" xr:uid="{1152DF67-4D92-4179-8B73-153227AD6C2D}"/>
  <tableColumns count="5">
    <tableColumn id="2" xr3:uid="{ECBAFC7B-FFEF-4654-A4F2-1C9457D201E6}" name="Točka" dataDxfId="4"/>
    <tableColumn id="3" xr3:uid="{FE219B0B-E406-4EA0-9594-55D9A893A272}" name="Ime programa/aktivnost na programu" dataDxfId="3"/>
    <tableColumn id="4" xr3:uid="{6D4146BD-461E-4B69-88A4-34FD80CDF168}" name="Sredstva v Letnem programu športa za leto 2026 pred spremembo (v evrih)" dataDxfId="2"/>
    <tableColumn id="5" xr3:uid="{CDCA1016-110A-49D4-A960-6347CD1BA2A6}" name="Sredstva v Letnem programu športa za leto 2026 po spremembi (v evrih)" dataDxfId="1"/>
    <tableColumn id="6" xr3:uid="{2480F114-A908-4DEC-9B46-424CDD8173F6}" name="Sprememba sredstev v Letnem programu športa za leto 2026  (v evri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8D96-578D-48A7-9164-89ABFA6FB6A4}">
  <sheetPr>
    <pageSetUpPr fitToPage="1"/>
  </sheetPr>
  <dimension ref="A1:G97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0" defaultRowHeight="14.5" zeroHeight="1" x14ac:dyDescent="0.35"/>
  <cols>
    <col min="1" max="1" width="11" customWidth="1"/>
    <col min="2" max="2" width="93.26953125" style="33" customWidth="1"/>
    <col min="3" max="3" width="19.26953125" customWidth="1"/>
    <col min="4" max="4" width="7.26953125" style="2" customWidth="1"/>
    <col min="5" max="5" width="14.26953125" hidden="1" customWidth="1"/>
    <col min="6" max="6" width="30.7265625" hidden="1" customWidth="1"/>
    <col min="7" max="7" width="10.453125" hidden="1" customWidth="1"/>
    <col min="8" max="16384" width="8.7265625" hidden="1"/>
  </cols>
  <sheetData>
    <row r="1" spans="1:4" ht="40.5" customHeight="1" x14ac:dyDescent="0.35">
      <c r="A1" s="4" t="s">
        <v>148</v>
      </c>
      <c r="B1" s="5" t="s">
        <v>150</v>
      </c>
      <c r="C1" s="5" t="s">
        <v>181</v>
      </c>
    </row>
    <row r="2" spans="1:4" ht="17.25" customHeight="1" x14ac:dyDescent="0.35">
      <c r="A2" s="12" t="s">
        <v>43</v>
      </c>
      <c r="B2" s="25" t="s">
        <v>151</v>
      </c>
      <c r="C2" s="6">
        <f>C3+C7+C12+C18+C25+C31</f>
        <v>27526181</v>
      </c>
    </row>
    <row r="3" spans="1:4" s="1" customFormat="1" x14ac:dyDescent="0.35">
      <c r="A3" s="13" t="s">
        <v>44</v>
      </c>
      <c r="B3" s="26" t="s">
        <v>45</v>
      </c>
      <c r="C3" s="14">
        <f>+SUM(C4:C6)</f>
        <v>293840</v>
      </c>
      <c r="D3" s="2"/>
    </row>
    <row r="4" spans="1:4" ht="25" customHeight="1" x14ac:dyDescent="0.35">
      <c r="A4" s="17" t="s">
        <v>49</v>
      </c>
      <c r="B4" s="7" t="s">
        <v>161</v>
      </c>
      <c r="C4" s="16">
        <v>39780</v>
      </c>
    </row>
    <row r="5" spans="1:4" x14ac:dyDescent="0.35">
      <c r="A5" s="17" t="s">
        <v>50</v>
      </c>
      <c r="B5" s="7" t="s">
        <v>1</v>
      </c>
      <c r="C5" s="16">
        <v>43460</v>
      </c>
    </row>
    <row r="6" spans="1:4" ht="24.5" customHeight="1" x14ac:dyDescent="0.35">
      <c r="A6" s="17" t="s">
        <v>51</v>
      </c>
      <c r="B6" s="7" t="s">
        <v>178</v>
      </c>
      <c r="C6" s="16">
        <f>110600+100000</f>
        <v>210600</v>
      </c>
    </row>
    <row r="7" spans="1:4" s="1" customFormat="1" x14ac:dyDescent="0.35">
      <c r="A7" s="13" t="s">
        <v>46</v>
      </c>
      <c r="B7" s="26" t="s">
        <v>136</v>
      </c>
      <c r="C7" s="14">
        <f>+SUM(C8:C11)</f>
        <v>11733942</v>
      </c>
      <c r="D7" s="2"/>
    </row>
    <row r="8" spans="1:4" ht="27.75" customHeight="1" x14ac:dyDescent="0.35">
      <c r="A8" s="17" t="s">
        <v>48</v>
      </c>
      <c r="B8" s="7" t="s">
        <v>162</v>
      </c>
      <c r="C8" s="16">
        <v>3211452</v>
      </c>
    </row>
    <row r="9" spans="1:4" x14ac:dyDescent="0.35">
      <c r="A9" s="17" t="s">
        <v>52</v>
      </c>
      <c r="B9" s="7" t="s">
        <v>2</v>
      </c>
      <c r="C9" s="16">
        <f>4864431+778309</f>
        <v>5642740</v>
      </c>
    </row>
    <row r="10" spans="1:4" x14ac:dyDescent="0.35">
      <c r="A10" s="17" t="s">
        <v>53</v>
      </c>
      <c r="B10" s="7" t="s">
        <v>179</v>
      </c>
      <c r="C10" s="16">
        <v>2000000</v>
      </c>
    </row>
    <row r="11" spans="1:4" ht="15.75" customHeight="1" x14ac:dyDescent="0.35">
      <c r="A11" s="17" t="s">
        <v>54</v>
      </c>
      <c r="B11" s="8" t="s">
        <v>40</v>
      </c>
      <c r="C11" s="16">
        <v>879750</v>
      </c>
    </row>
    <row r="12" spans="1:4" s="1" customFormat="1" x14ac:dyDescent="0.35">
      <c r="A12" s="13" t="s">
        <v>47</v>
      </c>
      <c r="B12" s="26" t="s">
        <v>3</v>
      </c>
      <c r="C12" s="14">
        <f>+SUM(C13:C17)</f>
        <v>11595236</v>
      </c>
      <c r="D12" s="2"/>
    </row>
    <row r="13" spans="1:4" x14ac:dyDescent="0.35">
      <c r="A13" s="17" t="s">
        <v>55</v>
      </c>
      <c r="B13" s="7" t="s">
        <v>4</v>
      </c>
      <c r="C13" s="16">
        <f>7213950+1154232+20000</f>
        <v>8388182</v>
      </c>
    </row>
    <row r="14" spans="1:4" x14ac:dyDescent="0.35">
      <c r="A14" s="17" t="s">
        <v>56</v>
      </c>
      <c r="B14" s="7" t="s">
        <v>37</v>
      </c>
      <c r="C14" s="16">
        <f>929750+400000</f>
        <v>1329750</v>
      </c>
    </row>
    <row r="15" spans="1:4" x14ac:dyDescent="0.35">
      <c r="A15" s="17" t="s">
        <v>57</v>
      </c>
      <c r="B15" s="7" t="s">
        <v>5</v>
      </c>
      <c r="C15" s="16">
        <v>56304</v>
      </c>
    </row>
    <row r="16" spans="1:4" x14ac:dyDescent="0.35">
      <c r="A16" s="15" t="s">
        <v>58</v>
      </c>
      <c r="B16" s="27" t="s">
        <v>38</v>
      </c>
      <c r="C16" s="18">
        <f>300000+496000</f>
        <v>796000</v>
      </c>
    </row>
    <row r="17" spans="1:4" ht="15.75" customHeight="1" x14ac:dyDescent="0.35">
      <c r="A17" s="17" t="s">
        <v>59</v>
      </c>
      <c r="B17" s="9" t="s">
        <v>142</v>
      </c>
      <c r="C17" s="19">
        <f>800000+200000+200000-175000</f>
        <v>1025000</v>
      </c>
    </row>
    <row r="18" spans="1:4" s="1" customFormat="1" x14ac:dyDescent="0.35">
      <c r="A18" s="13" t="s">
        <v>60</v>
      </c>
      <c r="B18" s="26" t="s">
        <v>6</v>
      </c>
      <c r="C18" s="14">
        <f>+SUM(C19:C24)</f>
        <v>2029810</v>
      </c>
      <c r="D18" s="2"/>
    </row>
    <row r="19" spans="1:4" x14ac:dyDescent="0.35">
      <c r="A19" s="17" t="s">
        <v>61</v>
      </c>
      <c r="B19" s="7" t="s">
        <v>7</v>
      </c>
      <c r="C19" s="16">
        <v>46920</v>
      </c>
    </row>
    <row r="20" spans="1:4" x14ac:dyDescent="0.35">
      <c r="A20" s="17" t="s">
        <v>62</v>
      </c>
      <c r="B20" s="10" t="s">
        <v>8</v>
      </c>
      <c r="C20" s="16">
        <f>11730+20000</f>
        <v>31730</v>
      </c>
    </row>
    <row r="21" spans="1:4" ht="15" customHeight="1" x14ac:dyDescent="0.35">
      <c r="A21" s="17" t="s">
        <v>63</v>
      </c>
      <c r="B21" s="10" t="s">
        <v>177</v>
      </c>
      <c r="C21" s="16">
        <v>903875</v>
      </c>
    </row>
    <row r="22" spans="1:4" x14ac:dyDescent="0.35">
      <c r="A22" s="17" t="s">
        <v>64</v>
      </c>
      <c r="B22" s="10" t="s">
        <v>9</v>
      </c>
      <c r="C22" s="16">
        <v>159507</v>
      </c>
    </row>
    <row r="23" spans="1:4" x14ac:dyDescent="0.35">
      <c r="A23" s="17" t="s">
        <v>65</v>
      </c>
      <c r="B23" s="10" t="s">
        <v>159</v>
      </c>
      <c r="C23" s="16">
        <v>355111</v>
      </c>
    </row>
    <row r="24" spans="1:4" x14ac:dyDescent="0.35">
      <c r="A24" s="17" t="s">
        <v>66</v>
      </c>
      <c r="B24" s="10" t="s">
        <v>10</v>
      </c>
      <c r="C24" s="16">
        <v>532667</v>
      </c>
    </row>
    <row r="25" spans="1:4" s="1" customFormat="1" x14ac:dyDescent="0.35">
      <c r="A25" s="13" t="s">
        <v>67</v>
      </c>
      <c r="B25" s="26" t="s">
        <v>11</v>
      </c>
      <c r="C25" s="14">
        <f>+SUM(C26:C30)</f>
        <v>1838163</v>
      </c>
      <c r="D25" s="2"/>
    </row>
    <row r="26" spans="1:4" x14ac:dyDescent="0.35">
      <c r="A26" s="17" t="s">
        <v>68</v>
      </c>
      <c r="B26" s="10" t="s">
        <v>12</v>
      </c>
      <c r="C26" s="16">
        <v>322000</v>
      </c>
    </row>
    <row r="27" spans="1:4" x14ac:dyDescent="0.35">
      <c r="A27" s="17" t="s">
        <v>69</v>
      </c>
      <c r="B27" s="10" t="s">
        <v>13</v>
      </c>
      <c r="C27" s="16">
        <v>670144</v>
      </c>
    </row>
    <row r="28" spans="1:4" x14ac:dyDescent="0.35">
      <c r="A28" s="17" t="s">
        <v>70</v>
      </c>
      <c r="B28" s="10" t="s">
        <v>14</v>
      </c>
      <c r="C28" s="16">
        <v>118261</v>
      </c>
    </row>
    <row r="29" spans="1:4" x14ac:dyDescent="0.35">
      <c r="A29" s="17" t="s">
        <v>71</v>
      </c>
      <c r="B29" s="10" t="s">
        <v>15</v>
      </c>
      <c r="C29" s="16">
        <v>291103</v>
      </c>
    </row>
    <row r="30" spans="1:4" x14ac:dyDescent="0.35">
      <c r="A30" s="17" t="s">
        <v>72</v>
      </c>
      <c r="B30" s="10" t="s">
        <v>16</v>
      </c>
      <c r="C30" s="16">
        <v>436655</v>
      </c>
    </row>
    <row r="31" spans="1:4" s="1" customFormat="1" x14ac:dyDescent="0.35">
      <c r="A31" s="13" t="s">
        <v>73</v>
      </c>
      <c r="B31" s="26" t="s">
        <v>17</v>
      </c>
      <c r="C31" s="14">
        <f>+SUM(C32)</f>
        <v>35190</v>
      </c>
      <c r="D31" s="2"/>
    </row>
    <row r="32" spans="1:4" x14ac:dyDescent="0.35">
      <c r="A32" s="17" t="s">
        <v>74</v>
      </c>
      <c r="B32" s="7" t="s">
        <v>137</v>
      </c>
      <c r="C32" s="16">
        <v>35190</v>
      </c>
    </row>
    <row r="33" spans="1:4" x14ac:dyDescent="0.35">
      <c r="A33" s="12" t="s">
        <v>75</v>
      </c>
      <c r="B33" s="25" t="s">
        <v>152</v>
      </c>
      <c r="C33" s="6">
        <f>C34+C35</f>
        <v>21089000</v>
      </c>
    </row>
    <row r="34" spans="1:4" ht="25.5" customHeight="1" x14ac:dyDescent="0.35">
      <c r="A34" s="17" t="s">
        <v>76</v>
      </c>
      <c r="B34" s="7" t="s">
        <v>160</v>
      </c>
      <c r="C34" s="16">
        <v>20000000</v>
      </c>
    </row>
    <row r="35" spans="1:4" x14ac:dyDescent="0.35">
      <c r="A35" s="17" t="s">
        <v>81</v>
      </c>
      <c r="B35" s="10" t="s">
        <v>168</v>
      </c>
      <c r="C35" s="19">
        <f>961000+128000</f>
        <v>1089000</v>
      </c>
    </row>
    <row r="36" spans="1:4" x14ac:dyDescent="0.35">
      <c r="A36" s="12" t="s">
        <v>82</v>
      </c>
      <c r="B36" s="25" t="s">
        <v>153</v>
      </c>
      <c r="C36" s="6">
        <f>C39+C43+C45+C47+C37</f>
        <v>1326560</v>
      </c>
    </row>
    <row r="37" spans="1:4" s="1" customFormat="1" x14ac:dyDescent="0.35">
      <c r="A37" s="13" t="s">
        <v>77</v>
      </c>
      <c r="B37" s="26" t="s">
        <v>83</v>
      </c>
      <c r="C37" s="14">
        <f>C38</f>
        <v>500000</v>
      </c>
      <c r="D37" s="2"/>
    </row>
    <row r="38" spans="1:4" x14ac:dyDescent="0.35">
      <c r="A38" s="17" t="s">
        <v>84</v>
      </c>
      <c r="B38" s="7" t="s">
        <v>163</v>
      </c>
      <c r="C38" s="19">
        <f>1000000-500000</f>
        <v>500000</v>
      </c>
    </row>
    <row r="39" spans="1:4" s="1" customFormat="1" x14ac:dyDescent="0.35">
      <c r="A39" s="13" t="s">
        <v>78</v>
      </c>
      <c r="B39" s="26" t="s">
        <v>18</v>
      </c>
      <c r="C39" s="14">
        <f>+SUM(C40:C42)</f>
        <v>522000</v>
      </c>
      <c r="D39" s="2"/>
    </row>
    <row r="40" spans="1:4" x14ac:dyDescent="0.35">
      <c r="A40" s="17" t="s">
        <v>85</v>
      </c>
      <c r="B40" s="10" t="s">
        <v>39</v>
      </c>
      <c r="C40" s="16">
        <v>350000</v>
      </c>
    </row>
    <row r="41" spans="1:4" x14ac:dyDescent="0.35">
      <c r="A41" s="17" t="s">
        <v>86</v>
      </c>
      <c r="B41" s="10" t="s">
        <v>19</v>
      </c>
      <c r="C41" s="16">
        <v>87500</v>
      </c>
    </row>
    <row r="42" spans="1:4" x14ac:dyDescent="0.35">
      <c r="A42" s="17" t="s">
        <v>87</v>
      </c>
      <c r="B42" s="10" t="s">
        <v>20</v>
      </c>
      <c r="C42" s="16">
        <v>84500</v>
      </c>
    </row>
    <row r="43" spans="1:4" s="1" customFormat="1" x14ac:dyDescent="0.35">
      <c r="A43" s="13" t="s">
        <v>79</v>
      </c>
      <c r="B43" s="26" t="s">
        <v>21</v>
      </c>
      <c r="C43" s="14">
        <f>+C44</f>
        <v>3000</v>
      </c>
      <c r="D43" s="2"/>
    </row>
    <row r="44" spans="1:4" ht="17.25" customHeight="1" x14ac:dyDescent="0.35">
      <c r="A44" s="17" t="s">
        <v>88</v>
      </c>
      <c r="B44" s="10" t="s">
        <v>169</v>
      </c>
      <c r="C44" s="19">
        <v>3000</v>
      </c>
    </row>
    <row r="45" spans="1:4" s="1" customFormat="1" x14ac:dyDescent="0.35">
      <c r="A45" s="13" t="s">
        <v>80</v>
      </c>
      <c r="B45" s="26" t="s">
        <v>89</v>
      </c>
      <c r="C45" s="14">
        <f>+C46</f>
        <v>60000</v>
      </c>
      <c r="D45" s="2"/>
    </row>
    <row r="46" spans="1:4" ht="15.75" customHeight="1" x14ac:dyDescent="0.35">
      <c r="A46" s="17" t="s">
        <v>90</v>
      </c>
      <c r="B46" s="7" t="s">
        <v>167</v>
      </c>
      <c r="C46" s="16">
        <v>60000</v>
      </c>
    </row>
    <row r="47" spans="1:4" s="1" customFormat="1" x14ac:dyDescent="0.35">
      <c r="A47" s="13" t="s">
        <v>91</v>
      </c>
      <c r="B47" s="26" t="s">
        <v>95</v>
      </c>
      <c r="C47" s="14">
        <f>+C48+C49+C50</f>
        <v>241560</v>
      </c>
      <c r="D47" s="2"/>
    </row>
    <row r="48" spans="1:4" ht="26.15" customHeight="1" x14ac:dyDescent="0.35">
      <c r="A48" s="17" t="s">
        <v>92</v>
      </c>
      <c r="B48" s="7" t="s">
        <v>170</v>
      </c>
      <c r="C48" s="19">
        <v>125000</v>
      </c>
    </row>
    <row r="49" spans="1:4" x14ac:dyDescent="0.35">
      <c r="A49" s="17" t="s">
        <v>93</v>
      </c>
      <c r="B49" s="10" t="s">
        <v>23</v>
      </c>
      <c r="C49" s="19">
        <v>76560</v>
      </c>
    </row>
    <row r="50" spans="1:4" x14ac:dyDescent="0.35">
      <c r="A50" s="17" t="s">
        <v>94</v>
      </c>
      <c r="B50" s="10" t="s">
        <v>42</v>
      </c>
      <c r="C50" s="19">
        <v>40000</v>
      </c>
    </row>
    <row r="51" spans="1:4" x14ac:dyDescent="0.35">
      <c r="A51" s="12" t="s">
        <v>96</v>
      </c>
      <c r="B51" s="25" t="s">
        <v>154</v>
      </c>
      <c r="C51" s="6">
        <f>C52</f>
        <v>3281959</v>
      </c>
    </row>
    <row r="52" spans="1:4" s="1" customFormat="1" x14ac:dyDescent="0.35">
      <c r="A52" s="13" t="s">
        <v>97</v>
      </c>
      <c r="B52" s="26" t="s">
        <v>98</v>
      </c>
      <c r="C52" s="14">
        <f>+SUM(C53:C60)</f>
        <v>3281959</v>
      </c>
      <c r="D52" s="2"/>
    </row>
    <row r="53" spans="1:4" x14ac:dyDescent="0.35">
      <c r="A53" s="17" t="s">
        <v>99</v>
      </c>
      <c r="B53" s="10" t="s">
        <v>173</v>
      </c>
      <c r="C53" s="16">
        <v>263400</v>
      </c>
    </row>
    <row r="54" spans="1:4" x14ac:dyDescent="0.35">
      <c r="A54" s="17" t="s">
        <v>100</v>
      </c>
      <c r="B54" s="10" t="s">
        <v>174</v>
      </c>
      <c r="C54" s="16">
        <v>18998</v>
      </c>
    </row>
    <row r="55" spans="1:4" x14ac:dyDescent="0.35">
      <c r="A55" s="17" t="s">
        <v>101</v>
      </c>
      <c r="B55" s="10" t="s">
        <v>24</v>
      </c>
      <c r="C55" s="19">
        <f>1562323</f>
        <v>1562323</v>
      </c>
    </row>
    <row r="56" spans="1:4" x14ac:dyDescent="0.35">
      <c r="A56" s="17" t="s">
        <v>102</v>
      </c>
      <c r="B56" s="10" t="s">
        <v>25</v>
      </c>
      <c r="C56" s="16">
        <v>20400</v>
      </c>
    </row>
    <row r="57" spans="1:4" x14ac:dyDescent="0.35">
      <c r="A57" s="17" t="s">
        <v>103</v>
      </c>
      <c r="B57" s="10" t="s">
        <v>26</v>
      </c>
      <c r="C57" s="16">
        <v>20400</v>
      </c>
    </row>
    <row r="58" spans="1:4" x14ac:dyDescent="0.35">
      <c r="A58" s="17" t="s">
        <v>104</v>
      </c>
      <c r="B58" s="10" t="s">
        <v>27</v>
      </c>
      <c r="C58" s="16">
        <v>30600</v>
      </c>
    </row>
    <row r="59" spans="1:4" x14ac:dyDescent="0.35">
      <c r="A59" s="17" t="s">
        <v>105</v>
      </c>
      <c r="B59" s="10" t="s">
        <v>171</v>
      </c>
      <c r="C59" s="19">
        <v>1346288</v>
      </c>
    </row>
    <row r="60" spans="1:4" ht="25" customHeight="1" x14ac:dyDescent="0.35">
      <c r="A60" s="17" t="s">
        <v>106</v>
      </c>
      <c r="B60" s="10" t="s">
        <v>175</v>
      </c>
      <c r="C60" s="16">
        <v>19550</v>
      </c>
    </row>
    <row r="61" spans="1:4" x14ac:dyDescent="0.35">
      <c r="A61" s="12" t="s">
        <v>115</v>
      </c>
      <c r="B61" s="25" t="s">
        <v>155</v>
      </c>
      <c r="C61" s="6">
        <f>C62+C68+C70</f>
        <v>5170995</v>
      </c>
    </row>
    <row r="62" spans="1:4" s="1" customFormat="1" x14ac:dyDescent="0.35">
      <c r="A62" s="13" t="s">
        <v>116</v>
      </c>
      <c r="B62" s="28" t="s">
        <v>30</v>
      </c>
      <c r="C62" s="14">
        <f>+SUM(C63:C67)</f>
        <v>4715000</v>
      </c>
      <c r="D62" s="2"/>
    </row>
    <row r="63" spans="1:4" ht="26.25" customHeight="1" x14ac:dyDescent="0.35">
      <c r="A63" s="17" t="s">
        <v>117</v>
      </c>
      <c r="B63" s="7" t="s">
        <v>166</v>
      </c>
      <c r="C63" s="19">
        <f>700000+850000+2900000-850000</f>
        <v>3600000</v>
      </c>
    </row>
    <row r="64" spans="1:4" ht="25.5" customHeight="1" x14ac:dyDescent="0.35">
      <c r="A64" s="17" t="s">
        <v>118</v>
      </c>
      <c r="B64" s="10" t="s">
        <v>41</v>
      </c>
      <c r="C64" s="19">
        <v>850000</v>
      </c>
    </row>
    <row r="65" spans="1:4" x14ac:dyDescent="0.35">
      <c r="A65" s="17" t="s">
        <v>119</v>
      </c>
      <c r="B65" s="10" t="s">
        <v>31</v>
      </c>
      <c r="C65" s="16">
        <v>90000</v>
      </c>
    </row>
    <row r="66" spans="1:4" x14ac:dyDescent="0.35">
      <c r="A66" s="17" t="s">
        <v>120</v>
      </c>
      <c r="B66" s="10" t="s">
        <v>165</v>
      </c>
      <c r="C66" s="16">
        <v>150000</v>
      </c>
    </row>
    <row r="67" spans="1:4" x14ac:dyDescent="0.35">
      <c r="A67" s="17" t="s">
        <v>121</v>
      </c>
      <c r="B67" s="10" t="s">
        <v>122</v>
      </c>
      <c r="C67" s="16">
        <v>25000</v>
      </c>
    </row>
    <row r="68" spans="1:4" s="1" customFormat="1" x14ac:dyDescent="0.35">
      <c r="A68" s="13" t="s">
        <v>123</v>
      </c>
      <c r="B68" s="26" t="s">
        <v>124</v>
      </c>
      <c r="C68" s="14">
        <f>+C69</f>
        <v>30000</v>
      </c>
      <c r="D68" s="2"/>
    </row>
    <row r="69" spans="1:4" x14ac:dyDescent="0.35">
      <c r="A69" s="17" t="s">
        <v>139</v>
      </c>
      <c r="B69" s="10" t="s">
        <v>36</v>
      </c>
      <c r="C69" s="16">
        <v>30000</v>
      </c>
    </row>
    <row r="70" spans="1:4" s="1" customFormat="1" x14ac:dyDescent="0.35">
      <c r="A70" s="13" t="s">
        <v>144</v>
      </c>
      <c r="B70" s="26" t="s">
        <v>125</v>
      </c>
      <c r="C70" s="14">
        <f>+C71</f>
        <v>425995</v>
      </c>
      <c r="D70" s="2"/>
    </row>
    <row r="71" spans="1:4" x14ac:dyDescent="0.35">
      <c r="A71" s="17" t="s">
        <v>140</v>
      </c>
      <c r="B71" s="10" t="s">
        <v>126</v>
      </c>
      <c r="C71" s="19">
        <f>422495+3500</f>
        <v>425995</v>
      </c>
    </row>
    <row r="72" spans="1:4" x14ac:dyDescent="0.35">
      <c r="A72" s="12" t="s">
        <v>145</v>
      </c>
      <c r="B72" s="25" t="s">
        <v>156</v>
      </c>
      <c r="C72" s="6">
        <f>C73+C77</f>
        <v>638954</v>
      </c>
    </row>
    <row r="73" spans="1:4" s="1" customFormat="1" x14ac:dyDescent="0.35">
      <c r="A73" s="13" t="s">
        <v>146</v>
      </c>
      <c r="B73" s="26" t="s">
        <v>127</v>
      </c>
      <c r="C73" s="14">
        <f>+C76+C75+C74</f>
        <v>154168</v>
      </c>
      <c r="D73" s="2"/>
    </row>
    <row r="74" spans="1:4" x14ac:dyDescent="0.35">
      <c r="A74" s="17" t="s">
        <v>128</v>
      </c>
      <c r="B74" s="10" t="s">
        <v>138</v>
      </c>
      <c r="C74" s="16">
        <v>39168</v>
      </c>
    </row>
    <row r="75" spans="1:4" s="2" customFormat="1" x14ac:dyDescent="0.35">
      <c r="A75" s="17" t="s">
        <v>129</v>
      </c>
      <c r="B75" s="29" t="s">
        <v>180</v>
      </c>
      <c r="C75" s="16">
        <v>100000</v>
      </c>
    </row>
    <row r="76" spans="1:4" x14ac:dyDescent="0.35">
      <c r="A76" s="17" t="s">
        <v>132</v>
      </c>
      <c r="B76" s="7" t="s">
        <v>32</v>
      </c>
      <c r="C76" s="16">
        <v>15000</v>
      </c>
    </row>
    <row r="77" spans="1:4" s="1" customFormat="1" x14ac:dyDescent="0.35">
      <c r="A77" s="13" t="s">
        <v>147</v>
      </c>
      <c r="B77" s="26" t="s">
        <v>33</v>
      </c>
      <c r="C77" s="14">
        <f>+C78+C79</f>
        <v>484786</v>
      </c>
      <c r="D77" s="2"/>
    </row>
    <row r="78" spans="1:4" x14ac:dyDescent="0.35">
      <c r="A78" s="17" t="s">
        <v>130</v>
      </c>
      <c r="B78" s="10" t="s">
        <v>34</v>
      </c>
      <c r="C78" s="19">
        <f>272136+200000</f>
        <v>472136</v>
      </c>
    </row>
    <row r="79" spans="1:4" x14ac:dyDescent="0.35">
      <c r="A79" s="17" t="s">
        <v>131</v>
      </c>
      <c r="B79" s="10" t="s">
        <v>35</v>
      </c>
      <c r="C79" s="16">
        <v>12650</v>
      </c>
    </row>
    <row r="80" spans="1:4" x14ac:dyDescent="0.35">
      <c r="A80" s="12" t="s">
        <v>108</v>
      </c>
      <c r="B80" s="25" t="s">
        <v>157</v>
      </c>
      <c r="C80" s="6">
        <f>+SUM(C81:C86)</f>
        <v>536234</v>
      </c>
    </row>
    <row r="81" spans="1:4" x14ac:dyDescent="0.35">
      <c r="A81" s="17" t="s">
        <v>109</v>
      </c>
      <c r="B81" s="10" t="s">
        <v>107</v>
      </c>
      <c r="C81" s="19">
        <f>200000+100000</f>
        <v>300000</v>
      </c>
    </row>
    <row r="82" spans="1:4" x14ac:dyDescent="0.35">
      <c r="A82" s="17" t="s">
        <v>110</v>
      </c>
      <c r="B82" s="10" t="s">
        <v>28</v>
      </c>
      <c r="C82" s="16">
        <v>60000</v>
      </c>
    </row>
    <row r="83" spans="1:4" x14ac:dyDescent="0.35">
      <c r="A83" s="17" t="s">
        <v>111</v>
      </c>
      <c r="B83" s="10" t="s">
        <v>29</v>
      </c>
      <c r="C83" s="16">
        <v>5000</v>
      </c>
    </row>
    <row r="84" spans="1:4" ht="16" customHeight="1" x14ac:dyDescent="0.35">
      <c r="A84" s="17" t="s">
        <v>112</v>
      </c>
      <c r="B84" s="10" t="s">
        <v>176</v>
      </c>
      <c r="C84" s="19">
        <f>55533.49+5000+700+0.51</f>
        <v>61234</v>
      </c>
    </row>
    <row r="85" spans="1:4" ht="29" customHeight="1" x14ac:dyDescent="0.35">
      <c r="A85" s="17" t="s">
        <v>113</v>
      </c>
      <c r="B85" s="10" t="s">
        <v>172</v>
      </c>
      <c r="C85" s="16">
        <v>45000</v>
      </c>
    </row>
    <row r="86" spans="1:4" x14ac:dyDescent="0.35">
      <c r="A86" s="17" t="s">
        <v>114</v>
      </c>
      <c r="B86" s="10" t="s">
        <v>141</v>
      </c>
      <c r="C86" s="19">
        <f>40000+25000</f>
        <v>65000</v>
      </c>
    </row>
    <row r="87" spans="1:4" x14ac:dyDescent="0.35">
      <c r="A87" s="12" t="s">
        <v>133</v>
      </c>
      <c r="B87" s="25" t="s">
        <v>164</v>
      </c>
      <c r="C87" s="6">
        <f>C88</f>
        <v>50000</v>
      </c>
    </row>
    <row r="88" spans="1:4" ht="15" thickBot="1" x14ac:dyDescent="0.4">
      <c r="A88" s="20" t="s">
        <v>134</v>
      </c>
      <c r="B88" s="30" t="s">
        <v>22</v>
      </c>
      <c r="C88" s="21">
        <v>50000</v>
      </c>
    </row>
    <row r="89" spans="1:4" x14ac:dyDescent="0.35">
      <c r="A89" s="22" t="s">
        <v>149</v>
      </c>
      <c r="B89" s="31" t="s">
        <v>158</v>
      </c>
      <c r="C89" s="11">
        <f>C87+C80+C72+C61+C51+C36+C33+C2</f>
        <v>59619883</v>
      </c>
    </row>
    <row r="90" spans="1:4" s="2" customFormat="1" x14ac:dyDescent="0.35">
      <c r="A90" s="23"/>
      <c r="B90" s="24"/>
      <c r="D90" s="3"/>
    </row>
    <row r="91" spans="1:4" hidden="1" x14ac:dyDescent="0.35">
      <c r="B91" s="32"/>
      <c r="D91" s="3"/>
    </row>
    <row r="97" spans="2:2" hidden="1" x14ac:dyDescent="0.35">
      <c r="B97" s="34"/>
    </row>
  </sheetData>
  <phoneticPr fontId="3" type="noConversion"/>
  <pageMargins left="0.7" right="0.7" top="0.75" bottom="0.75" header="0.3" footer="0.3"/>
  <pageSetup paperSize="9" scale="83" fitToHeight="0" orientation="portrait" r:id="rId1"/>
  <ignoredErrors>
    <ignoredError sqref="A3 A7:C7 A12 A18:C18 A25:C25 A31:C31 A34:A35 A37:C37 A39:C39 A43:C43 A45:C45 A47:C47 A52:C52 A62:C62 A68:C68 A70 A73 A81:A86 A88 C12" twoDigitTextYear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273C-A4FB-4619-9B6E-4EB8FF76B324}">
  <dimension ref="A1:F9"/>
  <sheetViews>
    <sheetView workbookViewId="0">
      <selection activeCell="E1" sqref="E1"/>
    </sheetView>
  </sheetViews>
  <sheetFormatPr defaultColWidth="0" defaultRowHeight="14.5" zeroHeight="1" x14ac:dyDescent="0.35"/>
  <cols>
    <col min="1" max="1" width="10.7265625" customWidth="1"/>
    <col min="2" max="2" width="44" customWidth="1"/>
    <col min="3" max="3" width="19.54296875" customWidth="1"/>
    <col min="4" max="4" width="18.81640625" customWidth="1"/>
    <col min="5" max="5" width="17.54296875" customWidth="1"/>
    <col min="6" max="6" width="8.7265625" customWidth="1"/>
    <col min="7" max="16384" width="8.7265625" hidden="1"/>
  </cols>
  <sheetData>
    <row r="1" spans="1:5" ht="51.75" customHeight="1" x14ac:dyDescent="0.35">
      <c r="A1" s="35" t="s">
        <v>0</v>
      </c>
      <c r="B1" s="35" t="s">
        <v>135</v>
      </c>
      <c r="C1" s="36" t="s">
        <v>182</v>
      </c>
      <c r="D1" s="36" t="s">
        <v>183</v>
      </c>
      <c r="E1" s="36" t="s">
        <v>185</v>
      </c>
    </row>
    <row r="2" spans="1:5" x14ac:dyDescent="0.35">
      <c r="A2" s="37" t="s">
        <v>43</v>
      </c>
      <c r="B2" s="38" t="s">
        <v>151</v>
      </c>
      <c r="C2" s="39">
        <v>27030181</v>
      </c>
      <c r="D2" s="39">
        <v>27526181</v>
      </c>
      <c r="E2" s="39" t="s">
        <v>143</v>
      </c>
    </row>
    <row r="3" spans="1:5" x14ac:dyDescent="0.35">
      <c r="A3" s="40" t="s">
        <v>47</v>
      </c>
      <c r="B3" s="41" t="s">
        <v>3</v>
      </c>
      <c r="C3" s="42">
        <v>11099236</v>
      </c>
      <c r="D3" s="42">
        <v>11595236</v>
      </c>
      <c r="E3" s="42" t="s">
        <v>143</v>
      </c>
    </row>
    <row r="4" spans="1:5" ht="26.5" customHeight="1" x14ac:dyDescent="0.35">
      <c r="A4" s="43" t="s">
        <v>55</v>
      </c>
      <c r="B4" s="44" t="s">
        <v>4</v>
      </c>
      <c r="C4" s="45">
        <v>8388182</v>
      </c>
      <c r="D4" s="46">
        <v>8388182</v>
      </c>
      <c r="E4" s="47" t="s">
        <v>184</v>
      </c>
    </row>
    <row r="5" spans="1:5" ht="25.5" customHeight="1" x14ac:dyDescent="0.35">
      <c r="A5" s="43" t="s">
        <v>56</v>
      </c>
      <c r="B5" s="44" t="s">
        <v>37</v>
      </c>
      <c r="C5" s="45">
        <v>1329750</v>
      </c>
      <c r="D5" s="46">
        <v>1329750</v>
      </c>
      <c r="E5" s="47" t="s">
        <v>184</v>
      </c>
    </row>
    <row r="6" spans="1:5" x14ac:dyDescent="0.35">
      <c r="A6" s="43" t="s">
        <v>57</v>
      </c>
      <c r="B6" s="44" t="s">
        <v>5</v>
      </c>
      <c r="C6" s="45">
        <v>56304</v>
      </c>
      <c r="D6" s="46">
        <v>56304</v>
      </c>
      <c r="E6" s="47" t="s">
        <v>184</v>
      </c>
    </row>
    <row r="7" spans="1:5" ht="17.25" customHeight="1" x14ac:dyDescent="0.35">
      <c r="A7" s="48" t="s">
        <v>58</v>
      </c>
      <c r="B7" s="49" t="s">
        <v>38</v>
      </c>
      <c r="C7" s="50">
        <v>300000</v>
      </c>
      <c r="D7" s="51">
        <v>796000</v>
      </c>
      <c r="E7" s="52" t="s">
        <v>143</v>
      </c>
    </row>
    <row r="8" spans="1:5" ht="25.5" customHeight="1" x14ac:dyDescent="0.35">
      <c r="A8" s="53" t="s">
        <v>59</v>
      </c>
      <c r="B8" s="54" t="s">
        <v>142</v>
      </c>
      <c r="C8" s="55">
        <v>1025000</v>
      </c>
      <c r="D8" s="56">
        <v>1025000</v>
      </c>
      <c r="E8" s="47" t="s">
        <v>184</v>
      </c>
    </row>
    <row r="9" spans="1:5" x14ac:dyDescent="0.35"/>
  </sheetData>
  <pageMargins left="0.7" right="0.7" top="0.75" bottom="0.75" header="0.3" footer="0.3"/>
  <pageSetup paperSize="9" orientation="portrait" r:id="rId1"/>
  <ignoredErrors>
    <ignoredError sqref="E7 E2:E3" numberStoredAsText="1"/>
    <ignoredError sqref="A3" twoDigitTextYear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Letni program športa 2026</vt:lpstr>
      <vt:lpstr>Sprememba programa športa</vt:lpstr>
      <vt:lpstr>'Letni program športa 2026'!Področje_tiskanja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Seničar</dc:creator>
  <cp:lastModifiedBy>Ajda Radinja</cp:lastModifiedBy>
  <cp:lastPrinted>2026-05-27T06:13:26Z</cp:lastPrinted>
  <dcterms:created xsi:type="dcterms:W3CDTF">2024-12-17T07:55:17Z</dcterms:created>
  <dcterms:modified xsi:type="dcterms:W3CDTF">2026-06-04T11:04:01Z</dcterms:modified>
</cp:coreProperties>
</file>