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d.sigov.si\usr\F-J\GartnerA55\Documents\PROJEKT TRAJNOSTNA OBVEZNICA\"/>
    </mc:Choice>
  </mc:AlternateContent>
  <xr:revisionPtr revIDLastSave="0" documentId="13_ncr:1_{710896C4-D4D3-4B7C-8B3C-69DE69C4C8F8}" xr6:coauthVersionLast="47" xr6:coauthVersionMax="47" xr10:uidLastSave="{00000000-0000-0000-0000-000000000000}"/>
  <bookViews>
    <workbookView xWindow="-108" yWindow="-108" windowWidth="30936" windowHeight="16896" tabRatio="858" firstSheet="1" activeTab="1" xr2:uid="{E0C48EAF-7710-4F0F-9AFD-83643AEF97F9}"/>
  </bookViews>
  <sheets>
    <sheet name="Drop list" sheetId="30" state="hidden" r:id="rId1"/>
    <sheet name="Social inclusion" sheetId="13" r:id="rId2"/>
    <sheet name="Sustainable environment" sheetId="1" r:id="rId3"/>
  </sheets>
  <externalReferences>
    <externalReference r:id="rId4"/>
    <externalReference r:id="rId5"/>
  </externalReferences>
  <definedNames>
    <definedName name="_xlnm._FilterDatabase" localSheetId="1" hidden="1">'Social inclusion'!$B$3:$T$22</definedName>
    <definedName name="Country_List">[1]Country_List!$A$1:$A$275</definedName>
    <definedName name="EIB_list_of_sludge_disposal">[2]EIB_EFs!$H$9:$H$15</definedName>
    <definedName name="EIB_list_of_WWTP">[2]EIB_EFs!$G$9:$G$20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 i="13" l="1"/>
  <c r="O9" i="13"/>
  <c r="O7" i="13"/>
  <c r="O6" i="13"/>
  <c r="O5" i="13"/>
  <c r="O4" i="13"/>
  <c r="S5" i="1"/>
  <c r="R5" i="1"/>
  <c r="P5" i="1"/>
  <c r="O5" i="1"/>
  <c r="N5" i="1"/>
  <c r="M5" i="1" l="1"/>
  <c r="H5" i="1" l="1"/>
  <c r="G5" i="1" s="1"/>
  <c r="E5" i="1"/>
  <c r="I5" i="13" l="1"/>
  <c r="Q5" i="13" s="1"/>
  <c r="I6" i="13"/>
  <c r="Q6" i="13" s="1"/>
  <c r="I7" i="13"/>
  <c r="Q7" i="13" s="1"/>
  <c r="I8" i="13"/>
  <c r="Q8" i="13" s="1"/>
  <c r="I9" i="13"/>
  <c r="Q9" i="13" s="1"/>
  <c r="I10" i="13"/>
  <c r="Q10" i="13" s="1"/>
  <c r="I11" i="13"/>
  <c r="S11" i="13" s="1"/>
  <c r="I12" i="13"/>
  <c r="S12" i="13" s="1"/>
  <c r="I13" i="13"/>
  <c r="S13" i="13" s="1"/>
  <c r="I14" i="13"/>
  <c r="Q14" i="13" s="1"/>
  <c r="I15" i="13"/>
  <c r="Q15" i="13" s="1"/>
  <c r="I16" i="13"/>
  <c r="S16" i="13" s="1"/>
  <c r="I17" i="13"/>
  <c r="I18" i="13"/>
  <c r="I19" i="13"/>
  <c r="I20" i="13"/>
  <c r="I21" i="13"/>
  <c r="I22" i="13"/>
  <c r="I4" i="13"/>
  <c r="Q4" i="13" s="1"/>
  <c r="G5" i="13" l="1"/>
  <c r="G6" i="13"/>
  <c r="G7" i="13"/>
  <c r="G8" i="13"/>
  <c r="G9" i="13"/>
  <c r="G10" i="13"/>
  <c r="G11" i="13"/>
  <c r="G12" i="13"/>
  <c r="G13" i="13"/>
  <c r="G14" i="13"/>
  <c r="G15" i="13"/>
  <c r="G16" i="13"/>
  <c r="G17" i="13"/>
  <c r="G18" i="13"/>
  <c r="G19" i="13"/>
  <c r="G20" i="13"/>
  <c r="G21" i="13"/>
  <c r="G22" i="13"/>
  <c r="G4" i="13"/>
</calcChain>
</file>

<file path=xl/sharedStrings.xml><?xml version="1.0" encoding="utf-8"?>
<sst xmlns="http://schemas.openxmlformats.org/spreadsheetml/2006/main" count="207" uniqueCount="141">
  <si>
    <t>Project lifetime</t>
  </si>
  <si>
    <t>Project name</t>
  </si>
  <si>
    <t>€</t>
  </si>
  <si>
    <t>%</t>
  </si>
  <si>
    <t>years</t>
  </si>
  <si>
    <t>NRP Nr.</t>
  </si>
  <si>
    <t>Target Group</t>
  </si>
  <si>
    <t>Project lifetime or budgetted years</t>
  </si>
  <si>
    <t>e.g. Underserved households (from Sustainability Bond Framework)</t>
  </si>
  <si>
    <t>Total Value of the Project - all sources of funding</t>
  </si>
  <si>
    <t>Allocated Amount by the RS Budget (If the full amount of the project is/was eligible/partial eligibility not taken into account)</t>
  </si>
  <si>
    <t>Allocated Amount by the RS Budget  (If the full amount of the project is/was eligible/partial eligibility not taken into account)</t>
  </si>
  <si>
    <t xml:space="preserve">Access to Essential Services –
Social Inclusion </t>
  </si>
  <si>
    <t>2022
€</t>
  </si>
  <si>
    <t>2023
€</t>
  </si>
  <si>
    <t>Number of participants/beneficiaries</t>
  </si>
  <si>
    <t>Number and type of infrastructure benefiting</t>
  </si>
  <si>
    <t>Number of inhabitants affected by natural disasters receiving assistance</t>
  </si>
  <si>
    <t>Other indicative impact indicators</t>
  </si>
  <si>
    <t>Crop production</t>
  </si>
  <si>
    <t>in ha</t>
  </si>
  <si>
    <t>2611-20-0906</t>
  </si>
  <si>
    <t>2611-21-0913</t>
  </si>
  <si>
    <t>2611-22-0903</t>
  </si>
  <si>
    <t>2611-22-0902</t>
  </si>
  <si>
    <t>2611-22-0929</t>
  </si>
  <si>
    <t>2611-22-0910</t>
  </si>
  <si>
    <t>2611-22-0917</t>
  </si>
  <si>
    <t>2611-23-0301</t>
  </si>
  <si>
    <t>2611-23-0704</t>
  </si>
  <si>
    <t>2611-23-0801</t>
  </si>
  <si>
    <t>2611-23-0503</t>
  </si>
  <si>
    <t>2611-23-0401</t>
  </si>
  <si>
    <t>2611-23-0502</t>
  </si>
  <si>
    <t>Portfolio of projects nr. 1</t>
  </si>
  <si>
    <t>Portfolio of projects nr. 2</t>
  </si>
  <si>
    <t>Portfolio of projects nr. 3</t>
  </si>
  <si>
    <t>Portfolio of projects nr. 4</t>
  </si>
  <si>
    <t>Portfolio of projects nr. 5</t>
  </si>
  <si>
    <t>2560-23-0005</t>
  </si>
  <si>
    <t>SDG</t>
  </si>
  <si>
    <t>1 - No poverty</t>
  </si>
  <si>
    <t>2 - Zero hunger</t>
  </si>
  <si>
    <t>3 - Good health and well-being</t>
  </si>
  <si>
    <t>4 - Quality education</t>
  </si>
  <si>
    <t>5 - Gender equality</t>
  </si>
  <si>
    <t>6 - Clean water and sanitation</t>
  </si>
  <si>
    <t>7 - Affordable and clean energy</t>
  </si>
  <si>
    <t>8 - Decent work and economic growth</t>
  </si>
  <si>
    <t>9 - Industry, innovation and infrastructure</t>
  </si>
  <si>
    <t>10 - Reduced inequalities</t>
  </si>
  <si>
    <t>11 - Sustainable cities and communities</t>
  </si>
  <si>
    <t>12 - Responsible consumption and production</t>
  </si>
  <si>
    <t>13 - Climate action</t>
  </si>
  <si>
    <t>14 - Life below water</t>
  </si>
  <si>
    <t>15 - Life on land</t>
  </si>
  <si>
    <t>persons aged 65 and over</t>
  </si>
  <si>
    <t>people with mental health problems</t>
  </si>
  <si>
    <t>2330-15-0011</t>
  </si>
  <si>
    <t>3 (budgetted years)</t>
  </si>
  <si>
    <t>4 (budgetted years)</t>
  </si>
  <si>
    <t>6 (budgetted years)</t>
  </si>
  <si>
    <t>5 (budgetted years)</t>
  </si>
  <si>
    <t>2 (budgetted years)</t>
  </si>
  <si>
    <t>30 beneficiaries</t>
  </si>
  <si>
    <t>49 beneficiaries</t>
  </si>
  <si>
    <t>76 beneficiaries</t>
  </si>
  <si>
    <t>75 beneficiaries</t>
  </si>
  <si>
    <t>28 beneficiaries</t>
  </si>
  <si>
    <t>70 beneficiaries</t>
  </si>
  <si>
    <t>1 building - intergenerational facility</t>
  </si>
  <si>
    <t>1 building - a home for the elderly</t>
  </si>
  <si>
    <t>9 buildings - housing and ancillary buildings for people with disabilities</t>
  </si>
  <si>
    <t>*: 2014-2022</t>
  </si>
  <si>
    <t>**: UAA = 602.208 ha</t>
  </si>
  <si>
    <t>years of operation*</t>
  </si>
  <si>
    <t>2023-24</t>
  </si>
  <si>
    <t>2- The recipients of the funds are the Society for an Orderly Life and the Anton Trstenjak Institute, which otherwise implement social welfare programs</t>
  </si>
  <si>
    <t>5 - The recipients are centers for families, which otherwise implement family support programs.</t>
  </si>
  <si>
    <t>117 municipalities</t>
  </si>
  <si>
    <t>repair of local infrastructure, rehabilitation of landslides, no direct assistence to inhabitants</t>
  </si>
  <si>
    <t>11 municipalities</t>
  </si>
  <si>
    <t>2 bridges, 20 km of local roads</t>
  </si>
  <si>
    <t>repair of local infrastructure</t>
  </si>
  <si>
    <t>60 municipalities</t>
  </si>
  <si>
    <t>5 bridges, 40 km of local roads</t>
  </si>
  <si>
    <t>repair of local infrastructure, rehabilitation of landslides</t>
  </si>
  <si>
    <t>24 municipalities</t>
  </si>
  <si>
    <t>3 bridges, 25 km of local roads</t>
  </si>
  <si>
    <t>61 municipalities</t>
  </si>
  <si>
    <t>5 bridges, 45 km of local roads</t>
  </si>
  <si>
    <t>33 municipalities</t>
  </si>
  <si>
    <t>5 bridges, 28 km of local roads</t>
  </si>
  <si>
    <t>UAA= Utilised Agricultural Areas</t>
  </si>
  <si>
    <t>RS Budget as a source</t>
  </si>
  <si>
    <t>RS Budget Share of Total Project Value</t>
  </si>
  <si>
    <t xml:space="preserve"> RS Budget Share of Total Project Value</t>
  </si>
  <si>
    <t>Co-financing the reconstruction and extension of the Intergenerational Center in the Municipality of Loški Potok, which will contain serviced apartments and apartments for young families</t>
  </si>
  <si>
    <t>Extension of the retirement home in Slovenska Bistrica by 76 beds to provide adequate social care infrastructure to keep pace with demographic trends, to provide quality care for the elderly, to reduce the number of people waiting to be admitted to care and to contribute to improving the quality of the social environment.</t>
  </si>
  <si>
    <t>Partial reimbursement of salaries for workers waiting for work while reconstruction efforts following the August 2023 floods conclude</t>
  </si>
  <si>
    <t>One time solidarity aid for social care workers</t>
  </si>
  <si>
    <t>Provision of additional counselling and psychological assistance for users of public social welfare programmes, following increased demand due to the impact of natural disasters</t>
  </si>
  <si>
    <t>Family support programmes to respond to the increased demand for support for children and young people, or their families, who are facing hardships caused by natural disasters</t>
  </si>
  <si>
    <t xml:space="preserve">Solidarity aid in the form of extraordinary monetary social assistance for people affected by the August 2023 floods and landslides </t>
  </si>
  <si>
    <t>Investments to repair storm-damaged local infrastructure from the September 2022 storm and associated landslides</t>
  </si>
  <si>
    <t xml:space="preserve">Investments to repair flood-damaged municipal infrastructure from the August 2023 floods and associated landslides
</t>
  </si>
  <si>
    <t xml:space="preserve">Investments to repair damaged local  infrastructure in eastern Slovenia from the May 2023 storms and associated floods and landslides
</t>
  </si>
  <si>
    <t xml:space="preserve">Investments to repair flood-damaged local infrastructure in north and east Slovenia from the July 2023 floods 
</t>
  </si>
  <si>
    <t>persons aged 65 and over, young families</t>
  </si>
  <si>
    <t>more then 58 bridges, more then 260 km of local roads</t>
  </si>
  <si>
    <t>Construction of a modern 49-bed retirement home in the Municipality of Kozje that will enable users to receive institutional care, social care and health services, maintain social inclusion in their personal and wider social network of the local environment, as well as intergenerational cooperation and socialising.</t>
  </si>
  <si>
    <t xml:space="preserve">Construction of a new 26-bed retirement home in the Municipality of Podčetrte that will enable the residents to live, receive social care and health services in the middle of their lives, allowing them to be optimally connected to their relatives and their home environment. </t>
  </si>
  <si>
    <t>Construction of a 25-bed retirement home in the Municipality of Vrhnika that will enable institutional care, especially for residents with dementia, while at the same time ensuring adequate, safe and quality living conditions, preventing the spread of infections and ensuring the safe treatment of residents and staff in the event of infections.</t>
  </si>
  <si>
    <t>Construction of a dispersed living unit in Lenart that will enable users to receive institutional care, social care and health services and maintain their social inclusion in their personal and wider social network of the local environment.</t>
  </si>
  <si>
    <t>Area-related measures aimed at supporting farmers who voluntarily undertake sustainable agricultural practices under the Rural Development Programme</t>
  </si>
  <si>
    <t>Share of  2023 Sust. Bond in Total Project Value</t>
  </si>
  <si>
    <t>2023 Sustain. Bond allocation</t>
  </si>
  <si>
    <t>Extension and rebuilding of the retirement home in Trebnje, providing new, additional space, and converting the multi-bed rooms into single and double rooms.</t>
  </si>
  <si>
    <t>population in Slovenia affected by a natural disaster</t>
  </si>
  <si>
    <t>Investments to repair flood damage from the August 2023 floods and associated landslides</t>
  </si>
  <si>
    <t>Outcome indicators</t>
  </si>
  <si>
    <t>2023 Sustainability Bond allocation</t>
  </si>
  <si>
    <t>% of acreage farmed UAA**</t>
  </si>
  <si>
    <t>in ha organic farming***</t>
  </si>
  <si>
    <t>***: Organic farming,
Year 2022 = 49.218 ha, year 2023 = 50.540 ha</t>
  </si>
  <si>
    <t>Farmland under soil conservation/regenerative agricultural practices
 (year 2023)</t>
  </si>
  <si>
    <t>Farmland under soil conservation/regenerative agricultural practices
 (year 2023; prorated)</t>
  </si>
  <si>
    <t xml:space="preserve">Increase in area under 
certified organic or 
sustainable agriculture (between 2022 and 2023) 
</t>
  </si>
  <si>
    <t xml:space="preserve">Increase in area under 
certified organic or 
sustainable agriculture 
(between 2022 and 2023; prorated) </t>
  </si>
  <si>
    <t>Number and type of infrastructure benefiting (prorated)</t>
  </si>
  <si>
    <t>9 bridges
42 km of local roads</t>
  </si>
  <si>
    <t>2 bridges
13 km of local roads</t>
  </si>
  <si>
    <t>1 bridge
10 km of local roads</t>
  </si>
  <si>
    <t>1 bridge
8 km of local roads</t>
  </si>
  <si>
    <t>2 bridge
18 km of local roads</t>
  </si>
  <si>
    <t>3 bridge
17 km of local roads</t>
  </si>
  <si>
    <t>Number of inhabitants affected by natural disasters receiving assistance
(prorated)</t>
  </si>
  <si>
    <t>Social activation</t>
  </si>
  <si>
    <t>Natural disaster infrastructure restoration</t>
  </si>
  <si>
    <t>Sub-category</t>
  </si>
  <si>
    <t>Number of participants/beneficiaries
(prorated)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</si>
</sst>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43" formatCode="_-* #,##0.00_-;\-* #,##0.00_-;_-* &quot;-&quot;??_-;_-@_-"/>
    <numFmt numFmtId="164" formatCode="_-* #,##0.00\ _€_-;\-* #,##0.00\ _€_-;_-* &quot;-&quot;??\ _€_-;_-@_-"/>
    <numFmt numFmtId="165" formatCode="0.0"/>
    <numFmt numFmtId="166" formatCode="#,##0.0"/>
  </numFmts>
  <fonts count="13" x14ac:knownFonts="1">
    <font>
      <sz val="11"/>
      <color theme="1"/>
      <name val="Calibri"/>
      <family val="2"/>
      <charset val="238"/>
      <scheme val="minor"/>
    </font>
    <font>
      <sz val="11"/>
      <color theme="1"/>
      <name val="Times New Roman"/>
      <family val="1"/>
      <charset val="238"/>
    </font>
    <font>
      <sz val="11"/>
      <color theme="1"/>
      <name val="Calibri"/>
      <family val="2"/>
      <charset val="238"/>
      <scheme val="minor"/>
    </font>
    <font>
      <b/>
      <sz val="11"/>
      <color theme="1"/>
      <name val="Times New Roman"/>
      <family val="1"/>
      <charset val="238"/>
    </font>
    <font>
      <sz val="11"/>
      <name val="Times New Roman"/>
      <family val="1"/>
      <charset val="238"/>
    </font>
    <font>
      <sz val="11"/>
      <color theme="1"/>
      <name val="Calibri"/>
      <family val="2"/>
      <scheme val="minor"/>
    </font>
    <font>
      <sz val="11"/>
      <color theme="9" tint="-0.249977111117893"/>
      <name val="Arial"/>
      <family val="2"/>
      <charset val="238"/>
    </font>
    <font>
      <b/>
      <sz val="11"/>
      <color theme="1"/>
      <name val="Calibri"/>
      <family val="2"/>
      <charset val="238"/>
      <scheme val="minor"/>
    </font>
    <font>
      <sz val="12"/>
      <color theme="1"/>
      <name val="Calibri"/>
      <family val="2"/>
      <charset val="238"/>
      <scheme val="minor"/>
    </font>
    <font>
      <b/>
      <sz val="16"/>
      <color theme="0"/>
      <name val="Calibri"/>
      <family val="2"/>
      <charset val="238"/>
      <scheme val="minor"/>
    </font>
    <font>
      <sz val="11"/>
      <name val="Calibri"/>
      <family val="2"/>
      <charset val="238"/>
      <scheme val="minor"/>
    </font>
    <font>
      <b/>
      <sz val="11"/>
      <name val="Calibri"/>
      <family val="2"/>
      <charset val="238"/>
      <scheme val="minor"/>
    </font>
    <font>
      <b/>
      <sz val="12"/>
      <color theme="0"/>
      <name val="Calibri"/>
      <family val="2"/>
      <charset val="238"/>
      <scheme val="minor"/>
    </font>
  </fonts>
  <fills count="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00915A"/>
        <bgColor indexed="64"/>
      </patternFill>
    </fill>
    <fill>
      <patternFill patternType="solid">
        <fgColor rgb="FF70C27A"/>
        <bgColor indexed="64"/>
      </patternFill>
    </fill>
    <fill>
      <patternFill patternType="solid">
        <fgColor rgb="FFF79FA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s>
  <cellStyleXfs count="21">
    <xf numFmtId="0" fontId="0" fillId="0" borderId="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85">
    <xf numFmtId="0" fontId="0" fillId="0" borderId="0" xfId="0"/>
    <xf numFmtId="0" fontId="1" fillId="0" borderId="0" xfId="0" applyFont="1"/>
    <xf numFmtId="0" fontId="3" fillId="0" borderId="0" xfId="0" applyFont="1"/>
    <xf numFmtId="0" fontId="4" fillId="0" borderId="0" xfId="0" applyFont="1"/>
    <xf numFmtId="0" fontId="4" fillId="0" borderId="0" xfId="0" applyFont="1" applyAlignment="1">
      <alignment wrapText="1"/>
    </xf>
    <xf numFmtId="3" fontId="4" fillId="0" borderId="0" xfId="0" applyNumberFormat="1" applyFont="1"/>
    <xf numFmtId="0" fontId="6" fillId="0" borderId="0" xfId="0" applyFont="1"/>
    <xf numFmtId="3" fontId="1" fillId="0" borderId="0" xfId="0" applyNumberFormat="1" applyFont="1"/>
    <xf numFmtId="0" fontId="8" fillId="4" borderId="10" xfId="0" applyFont="1" applyFill="1" applyBorder="1" applyAlignment="1">
      <alignment horizontal="center" wrapText="1"/>
    </xf>
    <xf numFmtId="0" fontId="8" fillId="4" borderId="2" xfId="0" applyFont="1" applyFill="1" applyBorder="1" applyAlignment="1">
      <alignment horizontal="center" wrapText="1"/>
    </xf>
    <xf numFmtId="0" fontId="0" fillId="0" borderId="13" xfId="0" applyFont="1" applyBorder="1" applyAlignment="1">
      <alignment vertical="center"/>
    </xf>
    <xf numFmtId="0" fontId="0" fillId="0" borderId="14" xfId="0" applyFont="1" applyBorder="1" applyAlignment="1">
      <alignment vertical="center" wrapText="1"/>
    </xf>
    <xf numFmtId="0" fontId="0" fillId="0" borderId="14" xfId="0" applyFont="1" applyBorder="1" applyAlignment="1">
      <alignment horizontal="center" vertical="center" wrapText="1"/>
    </xf>
    <xf numFmtId="0" fontId="0" fillId="0" borderId="1" xfId="0" applyFont="1" applyBorder="1" applyAlignment="1">
      <alignment vertical="center" wrapText="1"/>
    </xf>
    <xf numFmtId="3" fontId="0" fillId="0" borderId="14" xfId="0" applyNumberFormat="1" applyFont="1" applyBorder="1" applyAlignment="1">
      <alignment vertical="center"/>
    </xf>
    <xf numFmtId="3" fontId="0" fillId="0" borderId="14" xfId="0" applyNumberFormat="1" applyFont="1" applyBorder="1" applyAlignment="1">
      <alignment horizontal="center" vertical="center"/>
    </xf>
    <xf numFmtId="3" fontId="0" fillId="0" borderId="14" xfId="0" applyNumberFormat="1" applyFont="1" applyBorder="1" applyAlignment="1">
      <alignment horizontal="right" vertical="center"/>
    </xf>
    <xf numFmtId="0" fontId="0" fillId="0" borderId="1" xfId="0" applyFont="1" applyBorder="1" applyAlignment="1">
      <alignment horizontal="right" vertical="center" wrapText="1"/>
    </xf>
    <xf numFmtId="0" fontId="0" fillId="0" borderId="4" xfId="0" applyFont="1" applyBorder="1" applyAlignment="1">
      <alignment vertical="center"/>
    </xf>
    <xf numFmtId="3" fontId="0" fillId="0" borderId="1" xfId="0" applyNumberFormat="1" applyFont="1" applyBorder="1" applyAlignment="1">
      <alignment vertical="center"/>
    </xf>
    <xf numFmtId="3" fontId="0" fillId="0" borderId="1" xfId="0" applyNumberFormat="1" applyFont="1" applyBorder="1" applyAlignment="1">
      <alignment horizontal="right" vertical="center"/>
    </xf>
    <xf numFmtId="3" fontId="0" fillId="0" borderId="1" xfId="0" applyNumberFormat="1" applyFont="1" applyBorder="1" applyAlignment="1">
      <alignment horizontal="center" vertical="center"/>
    </xf>
    <xf numFmtId="0" fontId="0" fillId="3" borderId="5" xfId="0" applyFont="1" applyFill="1" applyBorder="1" applyAlignment="1">
      <alignment vertical="center" wrapText="1"/>
    </xf>
    <xf numFmtId="0" fontId="0" fillId="0" borderId="1" xfId="0" applyFont="1" applyBorder="1" applyAlignment="1">
      <alignment horizontal="center" vertical="center"/>
    </xf>
    <xf numFmtId="0" fontId="0" fillId="0" borderId="0" xfId="0" applyFont="1"/>
    <xf numFmtId="3" fontId="0" fillId="0" borderId="0" xfId="0" applyNumberFormat="1" applyFont="1"/>
    <xf numFmtId="3" fontId="7" fillId="0" borderId="0" xfId="0" applyNumberFormat="1" applyFont="1"/>
    <xf numFmtId="3" fontId="10" fillId="6" borderId="3" xfId="0" applyNumberFormat="1"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2" xfId="0" applyFont="1" applyFill="1" applyBorder="1" applyAlignment="1">
      <alignment horizontal="center" vertical="center" wrapText="1"/>
    </xf>
    <xf numFmtId="3" fontId="10" fillId="2" borderId="2" xfId="0" applyNumberFormat="1" applyFont="1" applyFill="1" applyBorder="1" applyAlignment="1">
      <alignment horizontal="center" vertical="center" wrapText="1"/>
    </xf>
    <xf numFmtId="0" fontId="10" fillId="0" borderId="0" xfId="0" applyFont="1"/>
    <xf numFmtId="3" fontId="10" fillId="0" borderId="0" xfId="0" applyNumberFormat="1" applyFont="1"/>
    <xf numFmtId="3" fontId="11" fillId="0" borderId="0" xfId="0" applyNumberFormat="1" applyFont="1"/>
    <xf numFmtId="4" fontId="11" fillId="0" borderId="0" xfId="0" applyNumberFormat="1" applyFont="1"/>
    <xf numFmtId="0" fontId="10" fillId="0" borderId="0" xfId="0" applyFont="1" applyAlignment="1">
      <alignment wrapText="1"/>
    </xf>
    <xf numFmtId="0" fontId="10" fillId="6" borderId="3" xfId="0" applyFont="1" applyFill="1" applyBorder="1" applyAlignment="1">
      <alignment horizontal="center" vertical="center" wrapText="1"/>
    </xf>
    <xf numFmtId="0" fontId="10" fillId="3" borderId="19" xfId="0" applyFont="1" applyFill="1" applyBorder="1" applyAlignment="1">
      <alignment horizontal="left" vertical="center" wrapText="1"/>
    </xf>
    <xf numFmtId="0" fontId="10" fillId="3" borderId="12" xfId="0" applyFont="1" applyFill="1" applyBorder="1" applyAlignment="1">
      <alignment horizontal="left" vertical="center" wrapText="1"/>
    </xf>
    <xf numFmtId="3" fontId="10" fillId="3" borderId="12" xfId="0" applyNumberFormat="1" applyFont="1" applyFill="1" applyBorder="1" applyAlignment="1">
      <alignment horizontal="right" vertical="center" wrapText="1"/>
    </xf>
    <xf numFmtId="3" fontId="10" fillId="3" borderId="12" xfId="0" applyNumberFormat="1" applyFont="1" applyFill="1" applyBorder="1" applyAlignment="1">
      <alignment horizontal="center" vertical="center" wrapText="1"/>
    </xf>
    <xf numFmtId="3" fontId="10" fillId="3" borderId="12"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4" fontId="10" fillId="3" borderId="12" xfId="0" applyNumberFormat="1" applyFont="1" applyFill="1" applyBorder="1" applyAlignment="1">
      <alignment horizontal="center" vertical="center" wrapText="1"/>
    </xf>
    <xf numFmtId="0" fontId="0" fillId="0" borderId="1" xfId="0" applyFont="1" applyBorder="1" applyAlignment="1">
      <alignment horizontal="right" vertical="center"/>
    </xf>
    <xf numFmtId="0" fontId="0" fillId="0" borderId="14" xfId="0" applyFont="1" applyBorder="1" applyAlignment="1">
      <alignment horizontal="right" vertical="center" wrapText="1"/>
    </xf>
    <xf numFmtId="3" fontId="0" fillId="0" borderId="0" xfId="0" applyNumberFormat="1" applyFont="1" applyBorder="1" applyAlignment="1">
      <alignment horizontal="center" vertical="center"/>
    </xf>
    <xf numFmtId="0" fontId="8" fillId="4" borderId="18" xfId="0" applyFont="1" applyFill="1" applyBorder="1" applyAlignment="1">
      <alignment horizontal="center" wrapText="1"/>
    </xf>
    <xf numFmtId="0" fontId="0" fillId="0" borderId="15" xfId="0" applyFont="1" applyBorder="1" applyAlignment="1">
      <alignment horizontal="right" vertical="center"/>
    </xf>
    <xf numFmtId="0" fontId="0" fillId="0" borderId="5" xfId="0" applyFont="1" applyBorder="1" applyAlignment="1">
      <alignment horizontal="right" vertical="center"/>
    </xf>
    <xf numFmtId="0" fontId="0" fillId="0" borderId="5" xfId="0" applyFont="1" applyBorder="1" applyAlignment="1">
      <alignment horizontal="left" vertical="center" wrapText="1"/>
    </xf>
    <xf numFmtId="0" fontId="0" fillId="0" borderId="21" xfId="0" applyFont="1" applyBorder="1" applyAlignment="1">
      <alignment vertical="center"/>
    </xf>
    <xf numFmtId="0" fontId="0" fillId="0" borderId="2" xfId="0" applyFont="1" applyBorder="1" applyAlignment="1">
      <alignment vertical="center" wrapText="1"/>
    </xf>
    <xf numFmtId="3" fontId="0" fillId="0" borderId="2" xfId="0" applyNumberFormat="1" applyFont="1" applyBorder="1" applyAlignment="1">
      <alignment vertical="center"/>
    </xf>
    <xf numFmtId="3" fontId="0" fillId="0" borderId="12" xfId="0" applyNumberFormat="1" applyFont="1" applyBorder="1" applyAlignment="1">
      <alignment horizontal="center" vertical="center"/>
    </xf>
    <xf numFmtId="3" fontId="0" fillId="0" borderId="2" xfId="0" applyNumberFormat="1" applyFont="1" applyBorder="1" applyAlignment="1">
      <alignment horizontal="right" vertical="center"/>
    </xf>
    <xf numFmtId="3" fontId="0" fillId="0" borderId="2" xfId="0" applyNumberFormat="1" applyFont="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horizontal="right" vertical="center" wrapText="1"/>
    </xf>
    <xf numFmtId="0" fontId="0" fillId="3" borderId="18" xfId="0" applyFont="1" applyFill="1" applyBorder="1" applyAlignment="1">
      <alignment vertical="center" wrapText="1"/>
    </xf>
    <xf numFmtId="0" fontId="12" fillId="7" borderId="3" xfId="0" applyFont="1" applyFill="1" applyBorder="1" applyAlignment="1">
      <alignment horizontal="center" vertical="center" wrapText="1"/>
    </xf>
    <xf numFmtId="4" fontId="10" fillId="0" borderId="0" xfId="0" applyNumberFormat="1" applyFont="1"/>
    <xf numFmtId="165" fontId="0" fillId="0" borderId="14" xfId="0" applyNumberFormat="1" applyFont="1" applyBorder="1" applyAlignment="1">
      <alignment horizontal="right" vertical="center"/>
    </xf>
    <xf numFmtId="165" fontId="0" fillId="0" borderId="14" xfId="0" applyNumberFormat="1" applyFont="1" applyBorder="1" applyAlignment="1">
      <alignment horizontal="right" vertical="center" wrapText="1"/>
    </xf>
    <xf numFmtId="166" fontId="0" fillId="0" borderId="1" xfId="0" applyNumberFormat="1" applyFont="1" applyBorder="1" applyAlignment="1">
      <alignment horizontal="right" vertical="center" wrapText="1"/>
    </xf>
    <xf numFmtId="166" fontId="0" fillId="0" borderId="1" xfId="0" applyNumberFormat="1" applyFont="1" applyBorder="1" applyAlignment="1">
      <alignment horizontal="right" vertical="center"/>
    </xf>
    <xf numFmtId="166" fontId="0" fillId="0" borderId="2" xfId="0" applyNumberFormat="1" applyFont="1" applyBorder="1" applyAlignment="1">
      <alignment horizontal="right" vertical="center" wrapText="1"/>
    </xf>
    <xf numFmtId="165" fontId="0" fillId="0" borderId="23" xfId="0" applyNumberFormat="1" applyFont="1" applyBorder="1" applyAlignment="1">
      <alignment horizontal="right" vertical="center"/>
    </xf>
    <xf numFmtId="0" fontId="0" fillId="0" borderId="24" xfId="0" applyFont="1" applyBorder="1" applyAlignment="1">
      <alignment horizontal="right" vertical="center"/>
    </xf>
    <xf numFmtId="3" fontId="0" fillId="0" borderId="24" xfId="0" applyNumberFormat="1" applyFont="1" applyBorder="1" applyAlignment="1">
      <alignment horizontal="right" vertical="center"/>
    </xf>
    <xf numFmtId="0" fontId="0" fillId="0" borderId="24" xfId="0" applyFont="1" applyBorder="1" applyAlignment="1">
      <alignment horizontal="right" vertical="center" wrapText="1"/>
    </xf>
    <xf numFmtId="0" fontId="0" fillId="0" borderId="22" xfId="0" applyFont="1" applyBorder="1" applyAlignment="1">
      <alignment horizontal="right" vertical="center" wrapText="1"/>
    </xf>
    <xf numFmtId="0" fontId="12" fillId="7"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9" fillId="7" borderId="25"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9" xfId="0" applyFont="1" applyFill="1" applyBorder="1" applyAlignment="1">
      <alignment horizontal="center" vertical="center" wrapText="1"/>
    </xf>
    <xf numFmtId="3" fontId="10" fillId="6" borderId="6" xfId="0" applyNumberFormat="1" applyFont="1" applyFill="1" applyBorder="1" applyAlignment="1">
      <alignment horizontal="center" vertical="center" wrapText="1"/>
    </xf>
    <xf numFmtId="3" fontId="10" fillId="6" borderId="7" xfId="0" applyNumberFormat="1" applyFont="1" applyFill="1" applyBorder="1" applyAlignment="1">
      <alignment horizontal="center" vertical="center" wrapText="1"/>
    </xf>
  </cellXfs>
  <cellStyles count="21">
    <cellStyle name="Navadno" xfId="0" builtinId="0"/>
    <cellStyle name="Navadno 2" xfId="10" xr:uid="{AC81A89B-30F9-452C-8ED6-90AE57F754B0}"/>
    <cellStyle name="Odstotek 2" xfId="12" xr:uid="{634F914B-979D-4F25-926E-72DD35542F57}"/>
    <cellStyle name="Percent 2" xfId="11" xr:uid="{D1495BE7-DBE7-4729-BDB7-1BC068D913B8}"/>
    <cellStyle name="Valuta 2" xfId="3" xr:uid="{EF63AA53-5E0E-4C8E-81E9-CD8A1D248F0B}"/>
    <cellStyle name="Valuta 2 2" xfId="5" xr:uid="{92AD1964-1C32-4B19-891C-3B75BD4EA653}"/>
    <cellStyle name="Valuta 2 2 2" xfId="16" xr:uid="{BE9522D1-13CC-4298-8CBC-D8C10B9BF665}"/>
    <cellStyle name="Valuta 2 3" xfId="7" xr:uid="{CC1AD2F2-CBA2-4BDC-97B2-73BCA12071DB}"/>
    <cellStyle name="Valuta 2 3 2" xfId="18" xr:uid="{B78C1AD9-5D7B-4F50-9A83-2009F6446C12}"/>
    <cellStyle name="Valuta 2 4" xfId="9" xr:uid="{5BA5BC4F-41F5-459B-B45F-452A80F4FC58}"/>
    <cellStyle name="Valuta 2 4 2" xfId="20" xr:uid="{75770B8E-03F7-4369-BFAF-9DF9716C89FA}"/>
    <cellStyle name="Valuta 2 5" xfId="14" xr:uid="{71483D6C-594E-4CD5-B2B5-07CA64AAC635}"/>
    <cellStyle name="Vejica 2" xfId="1" xr:uid="{A36DE47A-A7C5-4C27-8F3F-60F27461F349}"/>
    <cellStyle name="Vejica 3" xfId="2" xr:uid="{CF491DEF-CE23-4387-97AF-7F9F60BD7C58}"/>
    <cellStyle name="Vejica 3 2" xfId="4" xr:uid="{59F38750-C951-4E22-A472-168E2471739B}"/>
    <cellStyle name="Vejica 3 2 2" xfId="15" xr:uid="{5D4DCE72-0ACD-4F71-B976-9A69744005EF}"/>
    <cellStyle name="Vejica 3 3" xfId="6" xr:uid="{5D909782-BDE1-49F7-8E1C-44CF08445ACE}"/>
    <cellStyle name="Vejica 3 3 2" xfId="17" xr:uid="{E23CC90D-0F8D-4D27-A081-D60DE4F1A4EA}"/>
    <cellStyle name="Vejica 3 4" xfId="8" xr:uid="{9448048B-84C5-46DC-A9DB-21ACFEA12045}"/>
    <cellStyle name="Vejica 3 4 2" xfId="19" xr:uid="{85282278-15FA-4B84-AAF0-95EBEED18B52}"/>
    <cellStyle name="Vejica 3 5" xfId="13" xr:uid="{034D5C83-83D6-48BF-87A7-FB6FFB55E5A9}"/>
  </cellStyles>
  <dxfs count="0"/>
  <tableStyles count="0" defaultTableStyle="TableStyleMedium2" defaultPivotStyle="PivotStyleLight16"/>
  <colors>
    <mruColors>
      <color rgb="FFF79FA9"/>
      <color rgb="FFF17E1F"/>
      <color rgb="FF70C27A"/>
      <color rgb="FF88B9F4"/>
      <color rgb="FFFF7C80"/>
      <color rgb="FFFF9999"/>
      <color rgb="FFE20CAF"/>
      <color rgb="FF00915A"/>
      <color rgb="FFE6AF00"/>
      <color rgb="FFBB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ad.sigov.si\usr\T-Z\ZagarA55\Documents\Word\Impact%20Reporting%20Data%20Intake%20Sheet%20Social%20UoP.xlsx" TargetMode="External"/><Relationship Id="rId1" Type="http://schemas.openxmlformats.org/officeDocument/2006/relationships/externalLinkPath" Target="file:///\\ad.sigov.si\USR\Users\GartnerA55\AppData\Local\Microsoft\Windows\INetCache\Content.Outlook\BVDQ1XZ1\Impact%20Reporting%20Data%20Intake%20Sheet%20Social%20Uo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orningstaronline.sharepoint.com/sites/SUST_SFSCollaboration/Shared%20Documents/ProdDev%20-%20Impact%20Report%20on%20Bonds%20&amp;%20Loans/Impact_Tool/UoP%20tools/Impact_calculation_tool_W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AH (Affordable Housing)"/>
      <sheetName val="Education"/>
      <sheetName val="Healthcare"/>
      <sheetName val="Health Intervention"/>
      <sheetName val="SME Finance"/>
      <sheetName val="Country_List"/>
      <sheetName val="Units"/>
      <sheetName val="Currencies"/>
    </sheetNames>
    <sheetDataSet>
      <sheetData sheetId="0"/>
      <sheetData sheetId="1"/>
      <sheetData sheetId="2"/>
      <sheetData sheetId="3"/>
      <sheetData sheetId="4"/>
      <sheetData sheetId="5"/>
      <sheetData sheetId="6">
        <row r="1">
          <cell r="A1" t="str">
            <v>Afghanistan</v>
          </cell>
        </row>
        <row r="2">
          <cell r="A2" t="str">
            <v>Africa</v>
          </cell>
        </row>
        <row r="3">
          <cell r="A3" t="str">
            <v>Åland Islands</v>
          </cell>
        </row>
        <row r="4">
          <cell r="A4" t="str">
            <v>Albania</v>
          </cell>
        </row>
        <row r="5">
          <cell r="A5" t="str">
            <v>Algeria</v>
          </cell>
        </row>
        <row r="6">
          <cell r="A6" t="str">
            <v>American Samoa</v>
          </cell>
        </row>
        <row r="7">
          <cell r="A7" t="str">
            <v>Americas</v>
          </cell>
        </row>
        <row r="8">
          <cell r="A8" t="str">
            <v>Andorra</v>
          </cell>
        </row>
        <row r="9">
          <cell r="A9" t="str">
            <v>Angola</v>
          </cell>
        </row>
        <row r="10">
          <cell r="A10" t="str">
            <v>Anguilla</v>
          </cell>
        </row>
        <row r="11">
          <cell r="A11" t="str">
            <v>Antarctica</v>
          </cell>
        </row>
        <row r="12">
          <cell r="A12" t="str">
            <v>Antigua and Barbuda</v>
          </cell>
        </row>
        <row r="13">
          <cell r="A13" t="str">
            <v>Argentina</v>
          </cell>
        </row>
        <row r="14">
          <cell r="A14" t="str">
            <v>Armenia</v>
          </cell>
        </row>
        <row r="15">
          <cell r="A15" t="str">
            <v>Aruba</v>
          </cell>
        </row>
        <row r="16">
          <cell r="A16" t="str">
            <v>Asia</v>
          </cell>
        </row>
        <row r="17">
          <cell r="A17" t="str">
            <v>Australia</v>
          </cell>
        </row>
        <row r="18">
          <cell r="A18" t="str">
            <v>Australia and New Zealand</v>
          </cell>
        </row>
        <row r="19">
          <cell r="A19" t="str">
            <v>Austria</v>
          </cell>
        </row>
        <row r="20">
          <cell r="A20" t="str">
            <v>Azerbaijan</v>
          </cell>
        </row>
        <row r="21">
          <cell r="A21" t="str">
            <v>Bahamas</v>
          </cell>
        </row>
        <row r="22">
          <cell r="A22" t="str">
            <v>Bahrain</v>
          </cell>
        </row>
        <row r="23">
          <cell r="A23" t="str">
            <v>Bangladesh</v>
          </cell>
        </row>
        <row r="24">
          <cell r="A24" t="str">
            <v>Barbados</v>
          </cell>
        </row>
        <row r="25">
          <cell r="A25" t="str">
            <v>Belarus</v>
          </cell>
        </row>
        <row r="26">
          <cell r="A26" t="str">
            <v>Belgium</v>
          </cell>
        </row>
        <row r="27">
          <cell r="A27" t="str">
            <v>Belize</v>
          </cell>
        </row>
        <row r="28">
          <cell r="A28" t="str">
            <v>Benin</v>
          </cell>
        </row>
        <row r="29">
          <cell r="A29" t="str">
            <v>Bermuda</v>
          </cell>
        </row>
        <row r="30">
          <cell r="A30" t="str">
            <v>Bhutan</v>
          </cell>
        </row>
        <row r="31">
          <cell r="A31" t="str">
            <v>Bolivia (Plurinational State of)</v>
          </cell>
        </row>
        <row r="32">
          <cell r="A32" t="str">
            <v>Bonaire</v>
          </cell>
        </row>
        <row r="33">
          <cell r="A33" t="str">
            <v>Bosnia and Herzegovina</v>
          </cell>
        </row>
        <row r="34">
          <cell r="A34" t="str">
            <v>Botswana</v>
          </cell>
        </row>
        <row r="35">
          <cell r="A35" t="str">
            <v>Bouvet Island</v>
          </cell>
        </row>
        <row r="36">
          <cell r="A36" t="str">
            <v>Brazil</v>
          </cell>
        </row>
        <row r="37">
          <cell r="A37" t="str">
            <v>British Indian Ocean Territory</v>
          </cell>
        </row>
        <row r="38">
          <cell r="A38" t="str">
            <v>Brunei Darussalam</v>
          </cell>
        </row>
        <row r="39">
          <cell r="A39" t="str">
            <v>Bulgaria</v>
          </cell>
        </row>
        <row r="40">
          <cell r="A40" t="str">
            <v>Burkina Faso</v>
          </cell>
        </row>
        <row r="41">
          <cell r="A41" t="str">
            <v>Burundi</v>
          </cell>
        </row>
        <row r="42">
          <cell r="A42" t="str">
            <v>Cabo Verde</v>
          </cell>
        </row>
        <row r="43">
          <cell r="A43" t="str">
            <v>Cambodia</v>
          </cell>
        </row>
        <row r="44">
          <cell r="A44" t="str">
            <v>Cameroon</v>
          </cell>
        </row>
        <row r="45">
          <cell r="A45" t="str">
            <v>Canada</v>
          </cell>
        </row>
        <row r="46">
          <cell r="A46" t="str">
            <v>Cayman Islands</v>
          </cell>
        </row>
        <row r="47">
          <cell r="A47" t="str">
            <v>Central African Republic</v>
          </cell>
        </row>
        <row r="48">
          <cell r="A48" t="str">
            <v>Central Asia</v>
          </cell>
        </row>
        <row r="49">
          <cell r="A49" t="str">
            <v>Chad</v>
          </cell>
        </row>
        <row r="50">
          <cell r="A50" t="str">
            <v>Chile</v>
          </cell>
        </row>
        <row r="51">
          <cell r="A51" t="str">
            <v>China</v>
          </cell>
        </row>
        <row r="52">
          <cell r="A52" t="str">
            <v>Christmas Island</v>
          </cell>
        </row>
        <row r="53">
          <cell r="A53" t="str">
            <v>Cocos (Keeling) Islands</v>
          </cell>
        </row>
        <row r="54">
          <cell r="A54" t="str">
            <v>Colombia</v>
          </cell>
        </row>
        <row r="55">
          <cell r="A55" t="str">
            <v>Comoros</v>
          </cell>
        </row>
        <row r="56">
          <cell r="A56" t="str">
            <v>Congo</v>
          </cell>
        </row>
        <row r="57">
          <cell r="A57" t="str">
            <v>Cook Islands</v>
          </cell>
        </row>
        <row r="58">
          <cell r="A58" t="str">
            <v>Costa Rica</v>
          </cell>
        </row>
        <row r="59">
          <cell r="A59" t="str">
            <v>Côte d'Ivoire</v>
          </cell>
        </row>
        <row r="60">
          <cell r="A60" t="str">
            <v>Croatia</v>
          </cell>
        </row>
        <row r="61">
          <cell r="A61" t="str">
            <v>Cuba</v>
          </cell>
        </row>
        <row r="62">
          <cell r="A62" t="str">
            <v>Curaçao</v>
          </cell>
        </row>
        <row r="63">
          <cell r="A63" t="str">
            <v>Cyprus</v>
          </cell>
        </row>
        <row r="64">
          <cell r="A64" t="str">
            <v>Czechia</v>
          </cell>
        </row>
        <row r="65">
          <cell r="A65" t="str">
            <v>Democratic Republic of the Congo</v>
          </cell>
        </row>
        <row r="66">
          <cell r="A66" t="str">
            <v>Denmark</v>
          </cell>
        </row>
        <row r="67">
          <cell r="A67" t="str">
            <v>Djibouti</v>
          </cell>
        </row>
        <row r="68">
          <cell r="A68" t="str">
            <v>Dominica</v>
          </cell>
        </row>
        <row r="69">
          <cell r="A69" t="str">
            <v>Dominican Republic</v>
          </cell>
        </row>
        <row r="70">
          <cell r="A70" t="str">
            <v>Eastern Asia</v>
          </cell>
        </row>
        <row r="71">
          <cell r="A71" t="str">
            <v>Eastern Europe</v>
          </cell>
        </row>
        <row r="72">
          <cell r="A72" t="str">
            <v>Ecuador</v>
          </cell>
        </row>
        <row r="73">
          <cell r="A73" t="str">
            <v>Egypt</v>
          </cell>
        </row>
        <row r="74">
          <cell r="A74" t="str">
            <v>El Salvador</v>
          </cell>
        </row>
        <row r="75">
          <cell r="A75" t="str">
            <v>England</v>
          </cell>
        </row>
        <row r="76">
          <cell r="A76" t="str">
            <v>Equatorial Guinea</v>
          </cell>
        </row>
        <row r="77">
          <cell r="A77" t="str">
            <v>Eritrea</v>
          </cell>
        </row>
        <row r="78">
          <cell r="A78" t="str">
            <v>Estonia</v>
          </cell>
        </row>
        <row r="79">
          <cell r="A79" t="str">
            <v>Eswatini</v>
          </cell>
        </row>
        <row r="80">
          <cell r="A80" t="str">
            <v>Ethiopia</v>
          </cell>
        </row>
        <row r="81">
          <cell r="A81" t="str">
            <v>Europe</v>
          </cell>
        </row>
        <row r="82">
          <cell r="A82" t="str">
            <v>Falkland Islands (Malvinas)</v>
          </cell>
        </row>
        <row r="83">
          <cell r="A83" t="str">
            <v>Faroe Islands</v>
          </cell>
        </row>
        <row r="84">
          <cell r="A84" t="str">
            <v>Fiji</v>
          </cell>
        </row>
        <row r="85">
          <cell r="A85" t="str">
            <v>Finland</v>
          </cell>
        </row>
        <row r="86">
          <cell r="A86" t="str">
            <v>France</v>
          </cell>
        </row>
        <row r="87">
          <cell r="A87" t="str">
            <v>French Guiana</v>
          </cell>
        </row>
        <row r="88">
          <cell r="A88" t="str">
            <v>French Polynesia</v>
          </cell>
        </row>
        <row r="89">
          <cell r="A89" t="str">
            <v>French Southern Territories</v>
          </cell>
        </row>
        <row r="90">
          <cell r="A90" t="str">
            <v>Gabon</v>
          </cell>
        </row>
        <row r="91">
          <cell r="A91" t="str">
            <v>Gambia</v>
          </cell>
        </row>
        <row r="92">
          <cell r="A92" t="str">
            <v>Georgia</v>
          </cell>
        </row>
        <row r="93">
          <cell r="A93" t="str">
            <v>Germany</v>
          </cell>
        </row>
        <row r="94">
          <cell r="A94" t="str">
            <v>Ghana</v>
          </cell>
        </row>
        <row r="95">
          <cell r="A95" t="str">
            <v>Gibraltar</v>
          </cell>
        </row>
        <row r="96">
          <cell r="A96" t="str">
            <v>Greece</v>
          </cell>
        </row>
        <row r="97">
          <cell r="A97" t="str">
            <v>Greenland</v>
          </cell>
        </row>
        <row r="98">
          <cell r="A98" t="str">
            <v>Grenada</v>
          </cell>
        </row>
        <row r="99">
          <cell r="A99" t="str">
            <v>Guadeloupe</v>
          </cell>
        </row>
        <row r="100">
          <cell r="A100" t="str">
            <v>Guam</v>
          </cell>
        </row>
        <row r="101">
          <cell r="A101" t="str">
            <v>Guatemala</v>
          </cell>
        </row>
        <row r="102">
          <cell r="A102" t="str">
            <v>Guernsey</v>
          </cell>
        </row>
        <row r="103">
          <cell r="A103" t="str">
            <v>Guinea</v>
          </cell>
        </row>
        <row r="104">
          <cell r="A104" t="str">
            <v>Guinea-Bissau</v>
          </cell>
        </row>
        <row r="105">
          <cell r="A105" t="str">
            <v>Guyana</v>
          </cell>
        </row>
        <row r="106">
          <cell r="A106" t="str">
            <v>Haiti</v>
          </cell>
        </row>
        <row r="107">
          <cell r="A107" t="str">
            <v>Heard Island and McDonald Islands</v>
          </cell>
        </row>
        <row r="108">
          <cell r="A108" t="str">
            <v>Holy See</v>
          </cell>
        </row>
        <row r="109">
          <cell r="A109" t="str">
            <v>Honduras</v>
          </cell>
        </row>
        <row r="110">
          <cell r="A110" t="str">
            <v>Hong Kong</v>
          </cell>
        </row>
        <row r="111">
          <cell r="A111" t="str">
            <v>Hungary</v>
          </cell>
        </row>
        <row r="112">
          <cell r="A112" t="str">
            <v>Iceland</v>
          </cell>
        </row>
        <row r="113">
          <cell r="A113" t="str">
            <v>India</v>
          </cell>
        </row>
        <row r="114">
          <cell r="A114" t="str">
            <v>Indonesia</v>
          </cell>
        </row>
        <row r="115">
          <cell r="A115" t="str">
            <v>Iran (Islamic Republic of)</v>
          </cell>
        </row>
        <row r="116">
          <cell r="A116" t="str">
            <v>Iraq</v>
          </cell>
        </row>
        <row r="117">
          <cell r="A117" t="str">
            <v>Ireland</v>
          </cell>
        </row>
        <row r="118">
          <cell r="A118" t="str">
            <v>Isle of Man</v>
          </cell>
        </row>
        <row r="119">
          <cell r="A119" t="str">
            <v>Israel</v>
          </cell>
        </row>
        <row r="120">
          <cell r="A120" t="str">
            <v>Italy</v>
          </cell>
        </row>
        <row r="121">
          <cell r="A121" t="str">
            <v>Jamaica</v>
          </cell>
        </row>
        <row r="122">
          <cell r="A122" t="str">
            <v>Japan</v>
          </cell>
        </row>
        <row r="123">
          <cell r="A123" t="str">
            <v>Jersey</v>
          </cell>
        </row>
        <row r="124">
          <cell r="A124" t="str">
            <v>Jordan</v>
          </cell>
        </row>
        <row r="125">
          <cell r="A125" t="str">
            <v>Kazakhstan</v>
          </cell>
        </row>
        <row r="126">
          <cell r="A126" t="str">
            <v>Kenya</v>
          </cell>
        </row>
        <row r="127">
          <cell r="A127" t="str">
            <v>Kiribati</v>
          </cell>
        </row>
        <row r="128">
          <cell r="A128" t="str">
            <v>Korea (Democratic People's Republic of)</v>
          </cell>
        </row>
        <row r="129">
          <cell r="A129" t="str">
            <v>Korea (Republic of)</v>
          </cell>
        </row>
        <row r="130">
          <cell r="A130" t="str">
            <v>Kuwait</v>
          </cell>
        </row>
        <row r="131">
          <cell r="A131" t="str">
            <v>Kyrgyzstan</v>
          </cell>
        </row>
        <row r="132">
          <cell r="A132" t="str">
            <v>Lao People's Democratic Republic</v>
          </cell>
        </row>
        <row r="133">
          <cell r="A133" t="str">
            <v>Latin America and the Caribbean</v>
          </cell>
        </row>
        <row r="134">
          <cell r="A134" t="str">
            <v>Latvia</v>
          </cell>
        </row>
        <row r="135">
          <cell r="A135" t="str">
            <v>Lebanon</v>
          </cell>
        </row>
        <row r="136">
          <cell r="A136" t="str">
            <v>Lesotho</v>
          </cell>
        </row>
        <row r="137">
          <cell r="A137" t="str">
            <v>Liberia</v>
          </cell>
        </row>
        <row r="138">
          <cell r="A138" t="str">
            <v>Libya</v>
          </cell>
        </row>
        <row r="139">
          <cell r="A139" t="str">
            <v>Liechtenstein</v>
          </cell>
        </row>
        <row r="140">
          <cell r="A140" t="str">
            <v>Lithuania</v>
          </cell>
        </row>
        <row r="141">
          <cell r="A141" t="str">
            <v>Luxembourg</v>
          </cell>
        </row>
        <row r="142">
          <cell r="A142" t="str">
            <v>Macao</v>
          </cell>
        </row>
        <row r="143">
          <cell r="A143" t="str">
            <v>Madagascar</v>
          </cell>
        </row>
        <row r="144">
          <cell r="A144" t="str">
            <v>Malawi</v>
          </cell>
        </row>
        <row r="145">
          <cell r="A145" t="str">
            <v>Malaysia</v>
          </cell>
        </row>
        <row r="146">
          <cell r="A146" t="str">
            <v>Maldives</v>
          </cell>
        </row>
        <row r="147">
          <cell r="A147" t="str">
            <v>Mali</v>
          </cell>
        </row>
        <row r="148">
          <cell r="A148" t="str">
            <v>Malta</v>
          </cell>
        </row>
        <row r="149">
          <cell r="A149" t="str">
            <v>Marshall Islands</v>
          </cell>
        </row>
        <row r="150">
          <cell r="A150" t="str">
            <v>Martinique</v>
          </cell>
        </row>
        <row r="151">
          <cell r="A151" t="str">
            <v>Mauritania</v>
          </cell>
        </row>
        <row r="152">
          <cell r="A152" t="str">
            <v>Mauritius</v>
          </cell>
        </row>
        <row r="153">
          <cell r="A153" t="str">
            <v>Mayotte</v>
          </cell>
        </row>
        <row r="154">
          <cell r="A154" t="str">
            <v>Melanesia</v>
          </cell>
        </row>
        <row r="155">
          <cell r="A155" t="str">
            <v>Mexico</v>
          </cell>
        </row>
        <row r="156">
          <cell r="A156" t="str">
            <v>Micronesia</v>
          </cell>
        </row>
        <row r="157">
          <cell r="A157" t="str">
            <v>Micronesia (Federated States of)</v>
          </cell>
        </row>
        <row r="158">
          <cell r="A158" t="str">
            <v>Moldova</v>
          </cell>
        </row>
        <row r="159">
          <cell r="A159" t="str">
            <v>Monaco</v>
          </cell>
        </row>
        <row r="160">
          <cell r="A160" t="str">
            <v>Mongolia</v>
          </cell>
        </row>
        <row r="161">
          <cell r="A161" t="str">
            <v>Montenegro</v>
          </cell>
        </row>
        <row r="162">
          <cell r="A162" t="str">
            <v>Montserrat</v>
          </cell>
        </row>
        <row r="163">
          <cell r="A163" t="str">
            <v>Morocco</v>
          </cell>
        </row>
        <row r="164">
          <cell r="A164" t="str">
            <v>Mozambique</v>
          </cell>
        </row>
        <row r="165">
          <cell r="A165" t="str">
            <v>Myanmar</v>
          </cell>
        </row>
        <row r="166">
          <cell r="A166" t="str">
            <v>Namibia</v>
          </cell>
        </row>
        <row r="167">
          <cell r="A167" t="str">
            <v>Nauru</v>
          </cell>
        </row>
        <row r="168">
          <cell r="A168" t="str">
            <v>Nepal</v>
          </cell>
        </row>
        <row r="169">
          <cell r="A169" t="str">
            <v>Netherlands</v>
          </cell>
        </row>
        <row r="170">
          <cell r="A170" t="str">
            <v>New Caledonia</v>
          </cell>
        </row>
        <row r="171">
          <cell r="A171" t="str">
            <v>New Zealand</v>
          </cell>
        </row>
        <row r="172">
          <cell r="A172" t="str">
            <v>Nicaragua</v>
          </cell>
        </row>
        <row r="173">
          <cell r="A173" t="str">
            <v>Niger</v>
          </cell>
        </row>
        <row r="174">
          <cell r="A174" t="str">
            <v>Nigeria</v>
          </cell>
        </row>
        <row r="175">
          <cell r="A175" t="str">
            <v>Niue</v>
          </cell>
        </row>
        <row r="176">
          <cell r="A176" t="str">
            <v>Norfolk Island</v>
          </cell>
        </row>
        <row r="177">
          <cell r="A177" t="str">
            <v>North Macedonia</v>
          </cell>
        </row>
        <row r="178">
          <cell r="A178" t="str">
            <v>Northern Africa</v>
          </cell>
        </row>
        <row r="179">
          <cell r="A179" t="str">
            <v>Northern America</v>
          </cell>
        </row>
        <row r="180">
          <cell r="A180" t="str">
            <v>Northern Europe</v>
          </cell>
        </row>
        <row r="181">
          <cell r="A181" t="str">
            <v>Northern Ireland</v>
          </cell>
        </row>
        <row r="182">
          <cell r="A182" t="str">
            <v>Northern Mariana Islands</v>
          </cell>
        </row>
        <row r="183">
          <cell r="A183" t="str">
            <v>Norway</v>
          </cell>
        </row>
        <row r="184">
          <cell r="A184" t="str">
            <v>Oman</v>
          </cell>
        </row>
        <row r="185">
          <cell r="A185" t="str">
            <v>Pakistan</v>
          </cell>
        </row>
        <row r="186">
          <cell r="A186" t="str">
            <v>Palau</v>
          </cell>
        </row>
        <row r="187">
          <cell r="A187" t="str">
            <v>Palestine</v>
          </cell>
        </row>
        <row r="188">
          <cell r="A188" t="str">
            <v>Panama</v>
          </cell>
        </row>
        <row r="189">
          <cell r="A189" t="str">
            <v>Papua New Guinea</v>
          </cell>
        </row>
        <row r="190">
          <cell r="A190" t="str">
            <v>Paraguay</v>
          </cell>
        </row>
        <row r="191">
          <cell r="A191" t="str">
            <v>Peru</v>
          </cell>
        </row>
        <row r="192">
          <cell r="A192" t="str">
            <v>Philippines</v>
          </cell>
        </row>
        <row r="193">
          <cell r="A193" t="str">
            <v>Pitcairn</v>
          </cell>
        </row>
        <row r="194">
          <cell r="A194" t="str">
            <v>Poland</v>
          </cell>
        </row>
        <row r="195">
          <cell r="A195" t="str">
            <v>Polynesia</v>
          </cell>
        </row>
        <row r="196">
          <cell r="A196" t="str">
            <v>Portugal</v>
          </cell>
        </row>
        <row r="197">
          <cell r="A197" t="str">
            <v>Puerto Rico</v>
          </cell>
        </row>
        <row r="198">
          <cell r="A198" t="str">
            <v>Qatar</v>
          </cell>
        </row>
        <row r="199">
          <cell r="A199" t="str">
            <v>Réunion</v>
          </cell>
        </row>
        <row r="200">
          <cell r="A200" t="str">
            <v>Romania</v>
          </cell>
        </row>
        <row r="201">
          <cell r="A201" t="str">
            <v>Russian Federation</v>
          </cell>
        </row>
        <row r="202">
          <cell r="A202" t="str">
            <v>Rwanda</v>
          </cell>
        </row>
        <row r="203">
          <cell r="A203" t="str">
            <v>Saint Barthélemy</v>
          </cell>
        </row>
        <row r="204">
          <cell r="A204" t="str">
            <v>Saint Helena</v>
          </cell>
        </row>
        <row r="205">
          <cell r="A205" t="str">
            <v>Saint Kitts and Nevis</v>
          </cell>
        </row>
        <row r="206">
          <cell r="A206" t="str">
            <v>Saint Lucia</v>
          </cell>
        </row>
        <row r="207">
          <cell r="A207" t="str">
            <v>Saint Martin (French part)</v>
          </cell>
        </row>
        <row r="208">
          <cell r="A208" t="str">
            <v>Saint Pierre and Miquelon</v>
          </cell>
        </row>
        <row r="209">
          <cell r="A209" t="str">
            <v>Saint Vincent and the Grenadines</v>
          </cell>
        </row>
        <row r="210">
          <cell r="A210" t="str">
            <v>Samoa</v>
          </cell>
        </row>
        <row r="211">
          <cell r="A211" t="str">
            <v>San Marino</v>
          </cell>
        </row>
        <row r="212">
          <cell r="A212" t="str">
            <v>Sao Tome and Principe</v>
          </cell>
        </row>
        <row r="213">
          <cell r="A213" t="str">
            <v>Saudi Arabia</v>
          </cell>
        </row>
        <row r="214">
          <cell r="A214" t="str">
            <v>Scotland</v>
          </cell>
        </row>
        <row r="215">
          <cell r="A215" t="str">
            <v>Senegal</v>
          </cell>
        </row>
        <row r="216">
          <cell r="A216" t="str">
            <v>Serbia</v>
          </cell>
        </row>
        <row r="217">
          <cell r="A217" t="str">
            <v>Seychelles</v>
          </cell>
        </row>
        <row r="218">
          <cell r="A218" t="str">
            <v>Sierra Leone</v>
          </cell>
        </row>
        <row r="219">
          <cell r="A219" t="str">
            <v>Singapore</v>
          </cell>
        </row>
        <row r="220">
          <cell r="A220" t="str">
            <v>Sint Maarten (Dutch part)</v>
          </cell>
        </row>
        <row r="221">
          <cell r="A221" t="str">
            <v>Slovakia</v>
          </cell>
        </row>
        <row r="222">
          <cell r="A222" t="str">
            <v>Slovenia</v>
          </cell>
        </row>
        <row r="223">
          <cell r="A223" t="str">
            <v>Solomon Islands</v>
          </cell>
        </row>
        <row r="224">
          <cell r="A224" t="str">
            <v>Somalia</v>
          </cell>
        </row>
        <row r="225">
          <cell r="A225" t="str">
            <v>South Africa</v>
          </cell>
        </row>
        <row r="226">
          <cell r="A226" t="str">
            <v>South Georgia and the South Sandwich Islands</v>
          </cell>
        </row>
        <row r="227">
          <cell r="A227" t="str">
            <v>South Sudan</v>
          </cell>
        </row>
        <row r="228">
          <cell r="A228" t="str">
            <v>South-eastern Asia</v>
          </cell>
        </row>
        <row r="229">
          <cell r="A229" t="str">
            <v>Southern Asia</v>
          </cell>
        </row>
        <row r="230">
          <cell r="A230" t="str">
            <v>Southern Europe</v>
          </cell>
        </row>
        <row r="231">
          <cell r="A231" t="str">
            <v>Spain</v>
          </cell>
        </row>
        <row r="232">
          <cell r="A232" t="str">
            <v>Sri Lanka</v>
          </cell>
        </row>
        <row r="233">
          <cell r="A233" t="str">
            <v>Sub-Saharan Africa</v>
          </cell>
        </row>
        <row r="234">
          <cell r="A234" t="str">
            <v>Sudan</v>
          </cell>
        </row>
        <row r="235">
          <cell r="A235" t="str">
            <v>Suriname</v>
          </cell>
        </row>
        <row r="236">
          <cell r="A236" t="str">
            <v>Svalbard and Jan Mayen</v>
          </cell>
        </row>
        <row r="237">
          <cell r="A237" t="str">
            <v>Sweden</v>
          </cell>
        </row>
        <row r="238">
          <cell r="A238" t="str">
            <v>Switzerland</v>
          </cell>
        </row>
        <row r="239">
          <cell r="A239" t="str">
            <v>Syrian Arab Republic</v>
          </cell>
        </row>
        <row r="240">
          <cell r="A240" t="str">
            <v>Taiwan</v>
          </cell>
        </row>
        <row r="241">
          <cell r="A241" t="str">
            <v>Tajikistan</v>
          </cell>
        </row>
        <row r="242">
          <cell r="A242" t="str">
            <v>Tanzania</v>
          </cell>
        </row>
        <row r="243">
          <cell r="A243" t="str">
            <v>Thailand</v>
          </cell>
        </row>
        <row r="244">
          <cell r="A244" t="str">
            <v>Timor-Leste</v>
          </cell>
        </row>
        <row r="245">
          <cell r="A245" t="str">
            <v>Togo</v>
          </cell>
        </row>
        <row r="246">
          <cell r="A246" t="str">
            <v>Tokelau</v>
          </cell>
        </row>
        <row r="247">
          <cell r="A247" t="str">
            <v>Tonga</v>
          </cell>
        </row>
        <row r="248">
          <cell r="A248" t="str">
            <v>Trinidad and Tobago</v>
          </cell>
        </row>
        <row r="249">
          <cell r="A249" t="str">
            <v>Tunisia</v>
          </cell>
        </row>
        <row r="250">
          <cell r="A250" t="str">
            <v>Turkey</v>
          </cell>
        </row>
        <row r="251">
          <cell r="A251" t="str">
            <v>Turkmenistan</v>
          </cell>
        </row>
        <row r="252">
          <cell r="A252" t="str">
            <v>Turks and Caicos Islands</v>
          </cell>
        </row>
        <row r="253">
          <cell r="A253" t="str">
            <v>Tuvalu</v>
          </cell>
        </row>
        <row r="254">
          <cell r="A254" t="str">
            <v>Uganda</v>
          </cell>
        </row>
        <row r="255">
          <cell r="A255" t="str">
            <v>Ukraine</v>
          </cell>
        </row>
        <row r="256">
          <cell r="A256" t="str">
            <v>United Arab Emirates</v>
          </cell>
        </row>
        <row r="257">
          <cell r="A257" t="str">
            <v>United Kingdom of Great Britain and Northern Ireland</v>
          </cell>
        </row>
        <row r="258">
          <cell r="A258" t="str">
            <v>United States Minor Outlying Islands</v>
          </cell>
        </row>
        <row r="259">
          <cell r="A259" t="str">
            <v>United States of America</v>
          </cell>
        </row>
        <row r="260">
          <cell r="A260" t="str">
            <v>Uruguay</v>
          </cell>
        </row>
        <row r="261">
          <cell r="A261" t="str">
            <v>Uzbekistan</v>
          </cell>
        </row>
        <row r="262">
          <cell r="A262" t="str">
            <v>Vanuatu</v>
          </cell>
        </row>
        <row r="263">
          <cell r="A263" t="str">
            <v>Venezuela (Bolivarian Republic of)</v>
          </cell>
        </row>
        <row r="264">
          <cell r="A264" t="str">
            <v>Viet Nam</v>
          </cell>
        </row>
        <row r="265">
          <cell r="A265" t="str">
            <v>Virgin Islands (British)</v>
          </cell>
        </row>
        <row r="266">
          <cell r="A266" t="str">
            <v>Virgin Islands (U.S.)</v>
          </cell>
        </row>
        <row r="267">
          <cell r="A267" t="str">
            <v>Wales</v>
          </cell>
        </row>
        <row r="268">
          <cell r="A268" t="str">
            <v>Wallis and Futuna</v>
          </cell>
        </row>
        <row r="269">
          <cell r="A269" t="str">
            <v>Western Asia</v>
          </cell>
        </row>
        <row r="270">
          <cell r="A270" t="str">
            <v>Western Europe</v>
          </cell>
        </row>
        <row r="271">
          <cell r="A271" t="str">
            <v>Western Sahara</v>
          </cell>
        </row>
        <row r="272">
          <cell r="A272" t="str">
            <v>World</v>
          </cell>
        </row>
        <row r="273">
          <cell r="A273" t="str">
            <v>Yemen</v>
          </cell>
        </row>
        <row r="274">
          <cell r="A274" t="str">
            <v>Zambia</v>
          </cell>
        </row>
        <row r="275">
          <cell r="A275" t="str">
            <v>Zimbabwe</v>
          </cell>
        </row>
      </sheetData>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WW1_Issuer Input"/>
      <sheetName val="WW2_BOD_calculations"/>
      <sheetName val="WW3_Emissions_baseline"/>
      <sheetName val="WW4_Emissions_calculations"/>
      <sheetName val="WW4.5_Sludge_disposal"/>
      <sheetName val="WW3.5_WTE_emissions_avoided"/>
      <sheetName val="WW5_Output"/>
      <sheetName val="UnitConversion"/>
      <sheetName val="Conversion_tables"/>
      <sheetName val="EIB_EFs"/>
      <sheetName val="IPCC_WWTP_data"/>
      <sheetName val="Benchmark_DB"/>
      <sheetName val="TTW_EF_data"/>
      <sheetName val="WTT_EF_data"/>
      <sheetName val="DB_Output"/>
      <sheetName val="Currency_Conversion"/>
      <sheetName val="Review_Report"/>
      <sheetName val="BOD_IPC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D3833-0BBC-462D-A06F-33D7888A1700}">
  <dimension ref="A1:A16"/>
  <sheetViews>
    <sheetView workbookViewId="0">
      <selection activeCell="K28" sqref="K28"/>
    </sheetView>
  </sheetViews>
  <sheetFormatPr defaultRowHeight="14.4" x14ac:dyDescent="0.3"/>
  <cols>
    <col min="1" max="1" width="35.109375" bestFit="1" customWidth="1"/>
  </cols>
  <sheetData>
    <row r="1" spans="1:1" x14ac:dyDescent="0.3">
      <c r="A1" s="6" t="s">
        <v>40</v>
      </c>
    </row>
    <row r="2" spans="1:1" x14ac:dyDescent="0.3">
      <c r="A2" t="s">
        <v>41</v>
      </c>
    </row>
    <row r="3" spans="1:1" x14ac:dyDescent="0.3">
      <c r="A3" t="s">
        <v>42</v>
      </c>
    </row>
    <row r="4" spans="1:1" x14ac:dyDescent="0.3">
      <c r="A4" t="s">
        <v>43</v>
      </c>
    </row>
    <row r="5" spans="1:1" x14ac:dyDescent="0.3">
      <c r="A5" t="s">
        <v>44</v>
      </c>
    </row>
    <row r="6" spans="1:1" x14ac:dyDescent="0.3">
      <c r="A6" t="s">
        <v>45</v>
      </c>
    </row>
    <row r="7" spans="1:1" x14ac:dyDescent="0.3">
      <c r="A7" t="s">
        <v>46</v>
      </c>
    </row>
    <row r="8" spans="1:1" x14ac:dyDescent="0.3">
      <c r="A8" t="s">
        <v>47</v>
      </c>
    </row>
    <row r="9" spans="1:1" x14ac:dyDescent="0.3">
      <c r="A9" t="s">
        <v>48</v>
      </c>
    </row>
    <row r="10" spans="1:1" x14ac:dyDescent="0.3">
      <c r="A10" t="s">
        <v>49</v>
      </c>
    </row>
    <row r="11" spans="1:1" x14ac:dyDescent="0.3">
      <c r="A11" t="s">
        <v>50</v>
      </c>
    </row>
    <row r="12" spans="1:1" x14ac:dyDescent="0.3">
      <c r="A12" t="s">
        <v>51</v>
      </c>
    </row>
    <row r="13" spans="1:1" x14ac:dyDescent="0.3">
      <c r="A13" t="s">
        <v>52</v>
      </c>
    </row>
    <row r="14" spans="1:1" x14ac:dyDescent="0.3">
      <c r="A14" t="s">
        <v>53</v>
      </c>
    </row>
    <row r="15" spans="1:1" x14ac:dyDescent="0.3">
      <c r="A15" t="s">
        <v>54</v>
      </c>
    </row>
    <row r="16" spans="1:1" x14ac:dyDescent="0.3">
      <c r="A16" t="s">
        <v>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AEF2E-08EA-4E24-8326-498120E52CEE}">
  <sheetPr>
    <tabColor theme="5" tint="0.39997558519241921"/>
  </sheetPr>
  <dimension ref="B1:T26"/>
  <sheetViews>
    <sheetView showGridLines="0" tabSelected="1" topLeftCell="F1" zoomScale="85" zoomScaleNormal="85" workbookViewId="0">
      <pane ySplit="3" topLeftCell="A4" activePane="bottomLeft" state="frozen"/>
      <selection pane="bottomLeft" activeCell="E30" sqref="E30"/>
    </sheetView>
  </sheetViews>
  <sheetFormatPr defaultColWidth="9.109375" defaultRowHeight="13.8" x14ac:dyDescent="0.25"/>
  <cols>
    <col min="1" max="1" width="3.109375" style="1" customWidth="1"/>
    <col min="2" max="2" width="25.33203125" style="1" customWidth="1"/>
    <col min="3" max="3" width="47.88671875" style="1" customWidth="1"/>
    <col min="4" max="4" width="18.77734375" style="1" customWidth="1"/>
    <col min="5" max="5" width="20.109375" style="1" customWidth="1"/>
    <col min="6" max="6" width="14" style="1" customWidth="1"/>
    <col min="7" max="7" width="13.33203125" style="1" customWidth="1"/>
    <col min="8" max="9" width="15.6640625" style="1" customWidth="1"/>
    <col min="10" max="10" width="20.5546875" style="1" customWidth="1"/>
    <col min="11" max="11" width="14.6640625" style="1" customWidth="1"/>
    <col min="12" max="12" width="14" style="1" customWidth="1"/>
    <col min="13" max="13" width="13.109375" style="1" customWidth="1"/>
    <col min="14" max="15" width="24.33203125" style="1" customWidth="1"/>
    <col min="16" max="17" width="19.44140625" style="1" customWidth="1"/>
    <col min="18" max="20" width="20.33203125" style="1" customWidth="1"/>
    <col min="21" max="16384" width="9.109375" style="1"/>
  </cols>
  <sheetData>
    <row r="1" spans="2:20" ht="10.5" customHeight="1" thickBot="1" x14ac:dyDescent="0.3"/>
    <row r="2" spans="2:20" ht="94.5" customHeight="1" x14ac:dyDescent="0.25">
      <c r="B2" s="77" t="s">
        <v>12</v>
      </c>
      <c r="C2" s="78"/>
      <c r="D2" s="79"/>
      <c r="E2" s="60" t="s">
        <v>6</v>
      </c>
      <c r="F2" s="60" t="s">
        <v>9</v>
      </c>
      <c r="G2" s="60" t="s">
        <v>95</v>
      </c>
      <c r="H2" s="60" t="s">
        <v>94</v>
      </c>
      <c r="I2" s="60" t="s">
        <v>115</v>
      </c>
      <c r="J2" s="60" t="s">
        <v>121</v>
      </c>
      <c r="K2" s="72" t="s">
        <v>10</v>
      </c>
      <c r="L2" s="73"/>
      <c r="M2" s="60" t="s">
        <v>7</v>
      </c>
      <c r="N2" s="74" t="s">
        <v>120</v>
      </c>
      <c r="O2" s="75"/>
      <c r="P2" s="75"/>
      <c r="Q2" s="75"/>
      <c r="R2" s="75"/>
      <c r="S2" s="75"/>
      <c r="T2" s="76"/>
    </row>
    <row r="3" spans="2:20" ht="78.599999999999994" thickBot="1" x14ac:dyDescent="0.35">
      <c r="B3" s="8" t="s">
        <v>5</v>
      </c>
      <c r="C3" s="9" t="s">
        <v>1</v>
      </c>
      <c r="D3" s="9" t="s">
        <v>139</v>
      </c>
      <c r="E3" s="9" t="s">
        <v>8</v>
      </c>
      <c r="F3" s="9" t="s">
        <v>2</v>
      </c>
      <c r="G3" s="9" t="s">
        <v>3</v>
      </c>
      <c r="H3" s="9" t="s">
        <v>2</v>
      </c>
      <c r="I3" s="9" t="s">
        <v>3</v>
      </c>
      <c r="J3" s="9" t="s">
        <v>2</v>
      </c>
      <c r="K3" s="9" t="s">
        <v>13</v>
      </c>
      <c r="L3" s="9" t="s">
        <v>14</v>
      </c>
      <c r="M3" s="9" t="s">
        <v>4</v>
      </c>
      <c r="N3" s="9" t="s">
        <v>15</v>
      </c>
      <c r="O3" s="9" t="s">
        <v>140</v>
      </c>
      <c r="P3" s="9" t="s">
        <v>16</v>
      </c>
      <c r="Q3" s="9" t="s">
        <v>129</v>
      </c>
      <c r="R3" s="9" t="s">
        <v>17</v>
      </c>
      <c r="S3" s="9" t="s">
        <v>136</v>
      </c>
      <c r="T3" s="47" t="s">
        <v>18</v>
      </c>
    </row>
    <row r="4" spans="2:20" ht="57.6" x14ac:dyDescent="0.25">
      <c r="B4" s="10" t="s">
        <v>21</v>
      </c>
      <c r="C4" s="11" t="s">
        <v>97</v>
      </c>
      <c r="D4" s="11" t="s">
        <v>137</v>
      </c>
      <c r="E4" s="13" t="s">
        <v>108</v>
      </c>
      <c r="F4" s="14">
        <v>1465925.94</v>
      </c>
      <c r="G4" s="15">
        <f>+H4/F4*100</f>
        <v>41.611924815246809</v>
      </c>
      <c r="H4" s="16">
        <v>610000</v>
      </c>
      <c r="I4" s="15">
        <f>+J4/F4*100</f>
        <v>7.5037897207822111</v>
      </c>
      <c r="J4" s="15">
        <v>110000</v>
      </c>
      <c r="K4" s="14">
        <v>110000</v>
      </c>
      <c r="L4" s="14">
        <v>0</v>
      </c>
      <c r="M4" s="12" t="s">
        <v>59</v>
      </c>
      <c r="N4" s="17" t="s">
        <v>64</v>
      </c>
      <c r="O4" s="45">
        <f>30*0.08</f>
        <v>2.4</v>
      </c>
      <c r="P4" s="45" t="s">
        <v>70</v>
      </c>
      <c r="Q4" s="63">
        <f t="shared" ref="Q4:Q9" si="0">1*I4/100</f>
        <v>7.5037897207822113E-2</v>
      </c>
      <c r="R4" s="62"/>
      <c r="S4" s="67"/>
      <c r="T4" s="48"/>
    </row>
    <row r="5" spans="2:20" ht="86.4" x14ac:dyDescent="0.25">
      <c r="B5" s="18" t="s">
        <v>22</v>
      </c>
      <c r="C5" s="13" t="s">
        <v>110</v>
      </c>
      <c r="D5" s="13" t="s">
        <v>137</v>
      </c>
      <c r="E5" s="13" t="s">
        <v>56</v>
      </c>
      <c r="F5" s="19">
        <v>5715357.5800000001</v>
      </c>
      <c r="G5" s="15">
        <f t="shared" ref="G5:G22" si="1">+H5/F5*100</f>
        <v>83.570917709754227</v>
      </c>
      <c r="H5" s="20">
        <v>4776376.78</v>
      </c>
      <c r="I5" s="15">
        <f t="shared" ref="I5:I22" si="2">+J5/F5*100</f>
        <v>48.509253204066368</v>
      </c>
      <c r="J5" s="21">
        <v>2772477.2800000003</v>
      </c>
      <c r="K5" s="19">
        <v>300088</v>
      </c>
      <c r="L5" s="19">
        <v>2472389</v>
      </c>
      <c r="M5" s="12" t="s">
        <v>60</v>
      </c>
      <c r="N5" s="17" t="s">
        <v>65</v>
      </c>
      <c r="O5" s="17">
        <f>49*0.49</f>
        <v>24.009999999999998</v>
      </c>
      <c r="P5" s="17" t="s">
        <v>71</v>
      </c>
      <c r="Q5" s="64">
        <f t="shared" si="0"/>
        <v>0.48509253204066366</v>
      </c>
      <c r="R5" s="44"/>
      <c r="S5" s="68"/>
      <c r="T5" s="49"/>
    </row>
    <row r="6" spans="2:20" ht="86.4" x14ac:dyDescent="0.25">
      <c r="B6" s="18" t="s">
        <v>23</v>
      </c>
      <c r="C6" s="13" t="s">
        <v>111</v>
      </c>
      <c r="D6" s="13" t="s">
        <v>137</v>
      </c>
      <c r="E6" s="13" t="s">
        <v>56</v>
      </c>
      <c r="F6" s="19">
        <v>190731.32</v>
      </c>
      <c r="G6" s="15">
        <f t="shared" si="1"/>
        <v>98.960128834635015</v>
      </c>
      <c r="H6" s="20">
        <v>188747.96</v>
      </c>
      <c r="I6" s="15">
        <f t="shared" si="2"/>
        <v>98.960128834635015</v>
      </c>
      <c r="J6" s="21">
        <v>188747.96</v>
      </c>
      <c r="K6" s="19">
        <v>28458</v>
      </c>
      <c r="L6" s="19">
        <v>160290</v>
      </c>
      <c r="M6" s="12" t="s">
        <v>61</v>
      </c>
      <c r="N6" s="17" t="s">
        <v>64</v>
      </c>
      <c r="O6" s="17">
        <f>30*0.99</f>
        <v>29.7</v>
      </c>
      <c r="P6" s="17" t="s">
        <v>71</v>
      </c>
      <c r="Q6" s="64">
        <f t="shared" si="0"/>
        <v>0.98960128834635019</v>
      </c>
      <c r="R6" s="44"/>
      <c r="S6" s="68"/>
      <c r="T6" s="49"/>
    </row>
    <row r="7" spans="2:20" ht="100.8" x14ac:dyDescent="0.25">
      <c r="B7" s="18" t="s">
        <v>24</v>
      </c>
      <c r="C7" s="13" t="s">
        <v>98</v>
      </c>
      <c r="D7" s="13" t="s">
        <v>137</v>
      </c>
      <c r="E7" s="13" t="s">
        <v>56</v>
      </c>
      <c r="F7" s="19">
        <v>4223601.99</v>
      </c>
      <c r="G7" s="15">
        <f t="shared" si="1"/>
        <v>3.6196128414079083</v>
      </c>
      <c r="H7" s="20">
        <v>152878.03999999998</v>
      </c>
      <c r="I7" s="15">
        <f t="shared" si="2"/>
        <v>3.6196128414079083</v>
      </c>
      <c r="J7" s="21">
        <v>152878.03999999998</v>
      </c>
      <c r="K7" s="19">
        <v>149311</v>
      </c>
      <c r="L7" s="19">
        <v>3567</v>
      </c>
      <c r="M7" s="12" t="s">
        <v>60</v>
      </c>
      <c r="N7" s="17" t="s">
        <v>66</v>
      </c>
      <c r="O7" s="17">
        <f>76*0.04</f>
        <v>3.04</v>
      </c>
      <c r="P7" s="17" t="s">
        <v>71</v>
      </c>
      <c r="Q7" s="64">
        <f t="shared" si="0"/>
        <v>3.6196128414079085E-2</v>
      </c>
      <c r="R7" s="44"/>
      <c r="S7" s="68"/>
      <c r="T7" s="49"/>
    </row>
    <row r="8" spans="2:20" ht="67.2" customHeight="1" x14ac:dyDescent="0.25">
      <c r="B8" s="18" t="s">
        <v>25</v>
      </c>
      <c r="C8" s="13" t="s">
        <v>117</v>
      </c>
      <c r="D8" s="13" t="s">
        <v>137</v>
      </c>
      <c r="E8" s="13" t="s">
        <v>56</v>
      </c>
      <c r="F8" s="19">
        <v>397231.93</v>
      </c>
      <c r="G8" s="15">
        <f t="shared" si="1"/>
        <v>100</v>
      </c>
      <c r="H8" s="20">
        <v>397231.93</v>
      </c>
      <c r="I8" s="15">
        <f t="shared" si="2"/>
        <v>100</v>
      </c>
      <c r="J8" s="21">
        <v>397231.93</v>
      </c>
      <c r="K8" s="19">
        <v>69092</v>
      </c>
      <c r="L8" s="19">
        <v>328140</v>
      </c>
      <c r="M8" s="12" t="s">
        <v>62</v>
      </c>
      <c r="N8" s="17" t="s">
        <v>67</v>
      </c>
      <c r="O8" s="17">
        <v>75</v>
      </c>
      <c r="P8" s="17" t="s">
        <v>71</v>
      </c>
      <c r="Q8" s="64">
        <f t="shared" si="0"/>
        <v>1</v>
      </c>
      <c r="R8" s="44"/>
      <c r="S8" s="68"/>
      <c r="T8" s="49"/>
    </row>
    <row r="9" spans="2:20" ht="100.8" x14ac:dyDescent="0.25">
      <c r="B9" s="18" t="s">
        <v>26</v>
      </c>
      <c r="C9" s="13" t="s">
        <v>112</v>
      </c>
      <c r="D9" s="13" t="s">
        <v>137</v>
      </c>
      <c r="E9" s="13" t="s">
        <v>56</v>
      </c>
      <c r="F9" s="19">
        <v>2750379.6</v>
      </c>
      <c r="G9" s="15">
        <f t="shared" si="1"/>
        <v>98.374090616437087</v>
      </c>
      <c r="H9" s="20">
        <v>2705660.92</v>
      </c>
      <c r="I9" s="15">
        <f t="shared" si="2"/>
        <v>98.374090616437087</v>
      </c>
      <c r="J9" s="21">
        <v>2705660.92</v>
      </c>
      <c r="K9" s="19">
        <v>1123395</v>
      </c>
      <c r="L9" s="19">
        <v>1582266</v>
      </c>
      <c r="M9" s="12" t="s">
        <v>63</v>
      </c>
      <c r="N9" s="17" t="s">
        <v>68</v>
      </c>
      <c r="O9" s="17">
        <f>28*0.98</f>
        <v>27.439999999999998</v>
      </c>
      <c r="P9" s="17" t="s">
        <v>71</v>
      </c>
      <c r="Q9" s="64">
        <f t="shared" si="0"/>
        <v>0.98374090616437082</v>
      </c>
      <c r="R9" s="44"/>
      <c r="S9" s="68"/>
      <c r="T9" s="49"/>
    </row>
    <row r="10" spans="2:20" ht="72" x14ac:dyDescent="0.25">
      <c r="B10" s="18" t="s">
        <v>27</v>
      </c>
      <c r="C10" s="13" t="s">
        <v>113</v>
      </c>
      <c r="D10" s="13" t="s">
        <v>137</v>
      </c>
      <c r="E10" s="13" t="s">
        <v>57</v>
      </c>
      <c r="F10" s="19">
        <v>4196592.72</v>
      </c>
      <c r="G10" s="15">
        <f t="shared" si="1"/>
        <v>94.707724222521179</v>
      </c>
      <c r="H10" s="20">
        <v>3974497.46</v>
      </c>
      <c r="I10" s="15">
        <f t="shared" si="2"/>
        <v>94.707724222521179</v>
      </c>
      <c r="J10" s="21">
        <v>3974497.46</v>
      </c>
      <c r="K10" s="19">
        <v>1352123</v>
      </c>
      <c r="L10" s="19">
        <v>2622374</v>
      </c>
      <c r="M10" s="12" t="s">
        <v>63</v>
      </c>
      <c r="N10" s="17" t="s">
        <v>69</v>
      </c>
      <c r="O10" s="17">
        <f>70*0.95</f>
        <v>66.5</v>
      </c>
      <c r="P10" s="17" t="s">
        <v>72</v>
      </c>
      <c r="Q10" s="64">
        <f>9*I10/100</f>
        <v>8.5236951800269054</v>
      </c>
      <c r="R10" s="44"/>
      <c r="S10" s="68"/>
      <c r="T10" s="49"/>
    </row>
    <row r="11" spans="2:20" ht="43.2" x14ac:dyDescent="0.25">
      <c r="B11" s="18" t="s">
        <v>28</v>
      </c>
      <c r="C11" s="13" t="s">
        <v>99</v>
      </c>
      <c r="D11" s="13" t="s">
        <v>138</v>
      </c>
      <c r="E11" s="13" t="s">
        <v>118</v>
      </c>
      <c r="F11" s="19">
        <v>21528000</v>
      </c>
      <c r="G11" s="15">
        <f t="shared" si="1"/>
        <v>13.583887866963954</v>
      </c>
      <c r="H11" s="20">
        <v>2924339.38</v>
      </c>
      <c r="I11" s="15">
        <f t="shared" si="2"/>
        <v>13.583887866963954</v>
      </c>
      <c r="J11" s="21">
        <v>2924339.38</v>
      </c>
      <c r="K11" s="19">
        <v>0</v>
      </c>
      <c r="L11" s="19">
        <v>2924339</v>
      </c>
      <c r="M11" s="23"/>
      <c r="N11" s="17">
        <v>385</v>
      </c>
      <c r="O11" s="17"/>
      <c r="P11" s="44"/>
      <c r="Q11" s="65"/>
      <c r="R11" s="20">
        <v>3099</v>
      </c>
      <c r="S11" s="69">
        <f>+R11*I11/100</f>
        <v>420.96468499721288</v>
      </c>
      <c r="T11" s="49"/>
    </row>
    <row r="12" spans="2:20" ht="43.2" x14ac:dyDescent="0.25">
      <c r="B12" s="18" t="s">
        <v>29</v>
      </c>
      <c r="C12" s="13" t="s">
        <v>119</v>
      </c>
      <c r="D12" s="13" t="s">
        <v>138</v>
      </c>
      <c r="E12" s="13" t="s">
        <v>118</v>
      </c>
      <c r="F12" s="19">
        <v>1198433.3700000001</v>
      </c>
      <c r="G12" s="15">
        <f t="shared" si="1"/>
        <v>99.908807612725255</v>
      </c>
      <c r="H12" s="20">
        <v>1197340.49</v>
      </c>
      <c r="I12" s="15">
        <f t="shared" si="2"/>
        <v>95.547697407658134</v>
      </c>
      <c r="J12" s="21">
        <v>1145075.49</v>
      </c>
      <c r="K12" s="19">
        <v>0</v>
      </c>
      <c r="L12" s="19">
        <v>1145075</v>
      </c>
      <c r="M12" s="23"/>
      <c r="N12" s="17">
        <v>860</v>
      </c>
      <c r="O12" s="17"/>
      <c r="P12" s="44"/>
      <c r="Q12" s="65"/>
      <c r="R12" s="20">
        <v>5869</v>
      </c>
      <c r="S12" s="69">
        <f t="shared" ref="S12:S13" si="3">+R12*I12/100</f>
        <v>5607.6943608554557</v>
      </c>
      <c r="T12" s="49"/>
    </row>
    <row r="13" spans="2:20" ht="43.2" x14ac:dyDescent="0.25">
      <c r="B13" s="18" t="s">
        <v>30</v>
      </c>
      <c r="C13" s="13" t="s">
        <v>100</v>
      </c>
      <c r="D13" s="13" t="s">
        <v>138</v>
      </c>
      <c r="E13" s="13" t="s">
        <v>118</v>
      </c>
      <c r="F13" s="19">
        <v>100231.5</v>
      </c>
      <c r="G13" s="15">
        <f t="shared" si="1"/>
        <v>44.666666666666664</v>
      </c>
      <c r="H13" s="20">
        <v>44770.07</v>
      </c>
      <c r="I13" s="15">
        <f t="shared" si="2"/>
        <v>44.666666666666664</v>
      </c>
      <c r="J13" s="21">
        <v>44770.07</v>
      </c>
      <c r="K13" s="19">
        <v>0</v>
      </c>
      <c r="L13" s="19">
        <v>44770</v>
      </c>
      <c r="M13" s="23"/>
      <c r="N13" s="17">
        <v>31</v>
      </c>
      <c r="O13" s="17"/>
      <c r="P13" s="44"/>
      <c r="Q13" s="65"/>
      <c r="R13" s="20">
        <v>67</v>
      </c>
      <c r="S13" s="69">
        <f t="shared" si="3"/>
        <v>29.926666666666666</v>
      </c>
      <c r="T13" s="49"/>
    </row>
    <row r="14" spans="2:20" ht="86.4" x14ac:dyDescent="0.25">
      <c r="B14" s="18" t="s">
        <v>31</v>
      </c>
      <c r="C14" s="13" t="s">
        <v>101</v>
      </c>
      <c r="D14" s="13" t="s">
        <v>138</v>
      </c>
      <c r="E14" s="13" t="s">
        <v>118</v>
      </c>
      <c r="F14" s="19">
        <v>11182</v>
      </c>
      <c r="G14" s="15">
        <f t="shared" si="1"/>
        <v>99.997674834555539</v>
      </c>
      <c r="H14" s="20">
        <v>11181.74</v>
      </c>
      <c r="I14" s="15">
        <f t="shared" si="2"/>
        <v>99.997674834555539</v>
      </c>
      <c r="J14" s="21">
        <v>11181.74</v>
      </c>
      <c r="K14" s="19">
        <v>0</v>
      </c>
      <c r="L14" s="19">
        <v>11182</v>
      </c>
      <c r="M14" s="23" t="s">
        <v>76</v>
      </c>
      <c r="N14" s="17" t="s">
        <v>77</v>
      </c>
      <c r="O14" s="17"/>
      <c r="P14" s="44"/>
      <c r="Q14" s="65">
        <f>2*I14/100</f>
        <v>1.9999534966911108</v>
      </c>
      <c r="R14" s="44"/>
      <c r="S14" s="68"/>
      <c r="T14" s="49"/>
    </row>
    <row r="15" spans="2:20" ht="57.6" x14ac:dyDescent="0.25">
      <c r="B15" s="18" t="s">
        <v>32</v>
      </c>
      <c r="C15" s="13" t="s">
        <v>102</v>
      </c>
      <c r="D15" s="13" t="s">
        <v>138</v>
      </c>
      <c r="E15" s="13" t="s">
        <v>118</v>
      </c>
      <c r="F15" s="19">
        <v>38010.870000000003</v>
      </c>
      <c r="G15" s="15">
        <f t="shared" si="1"/>
        <v>42.619387559400771</v>
      </c>
      <c r="H15" s="20">
        <v>16200</v>
      </c>
      <c r="I15" s="15">
        <f t="shared" si="2"/>
        <v>42.619387559400771</v>
      </c>
      <c r="J15" s="21">
        <v>16200</v>
      </c>
      <c r="K15" s="19">
        <v>0</v>
      </c>
      <c r="L15" s="19">
        <v>16200</v>
      </c>
      <c r="M15" s="23" t="s">
        <v>76</v>
      </c>
      <c r="N15" s="17" t="s">
        <v>78</v>
      </c>
      <c r="O15" s="17"/>
      <c r="P15" s="44"/>
      <c r="Q15" s="65">
        <f>5*I15/100</f>
        <v>2.1309693779700383</v>
      </c>
      <c r="R15" s="44"/>
      <c r="S15" s="68"/>
      <c r="T15" s="49"/>
    </row>
    <row r="16" spans="2:20" ht="43.2" x14ac:dyDescent="0.25">
      <c r="B16" s="18" t="s">
        <v>33</v>
      </c>
      <c r="C16" s="13" t="s">
        <v>103</v>
      </c>
      <c r="D16" s="13" t="s">
        <v>138</v>
      </c>
      <c r="E16" s="13" t="s">
        <v>118</v>
      </c>
      <c r="F16" s="19">
        <v>57321137.210000001</v>
      </c>
      <c r="G16" s="15">
        <f t="shared" si="1"/>
        <v>99.446558136420464</v>
      </c>
      <c r="H16" s="20">
        <v>57003898.039999999</v>
      </c>
      <c r="I16" s="15">
        <f t="shared" si="2"/>
        <v>85.277144190140532</v>
      </c>
      <c r="J16" s="21">
        <v>48881828.829999998</v>
      </c>
      <c r="K16" s="19">
        <v>0</v>
      </c>
      <c r="L16" s="19">
        <v>48881829</v>
      </c>
      <c r="M16" s="23" t="s">
        <v>76</v>
      </c>
      <c r="N16" s="17"/>
      <c r="O16" s="17"/>
      <c r="P16" s="44"/>
      <c r="Q16" s="65"/>
      <c r="R16" s="20">
        <v>9049</v>
      </c>
      <c r="S16" s="69">
        <f t="shared" ref="S16" si="4">+R16*I16/100</f>
        <v>7716.7287777658166</v>
      </c>
      <c r="T16" s="49"/>
    </row>
    <row r="17" spans="2:20" ht="86.4" x14ac:dyDescent="0.25">
      <c r="B17" s="18" t="s">
        <v>34</v>
      </c>
      <c r="C17" s="13" t="s">
        <v>105</v>
      </c>
      <c r="D17" s="13" t="s">
        <v>138</v>
      </c>
      <c r="E17" s="13" t="s">
        <v>118</v>
      </c>
      <c r="F17" s="19">
        <v>837577863</v>
      </c>
      <c r="G17" s="15">
        <f t="shared" si="1"/>
        <v>16.335004068750084</v>
      </c>
      <c r="H17" s="20">
        <v>136818378</v>
      </c>
      <c r="I17" s="15">
        <f t="shared" si="2"/>
        <v>16.316748094379854</v>
      </c>
      <c r="J17" s="21">
        <v>136665470</v>
      </c>
      <c r="K17" s="19">
        <v>0</v>
      </c>
      <c r="L17" s="19">
        <v>136665470</v>
      </c>
      <c r="M17" s="23"/>
      <c r="N17" s="17" t="s">
        <v>79</v>
      </c>
      <c r="O17" s="17"/>
      <c r="P17" s="17" t="s">
        <v>109</v>
      </c>
      <c r="Q17" s="64" t="s">
        <v>130</v>
      </c>
      <c r="R17" s="17"/>
      <c r="S17" s="70"/>
      <c r="T17" s="50" t="s">
        <v>80</v>
      </c>
    </row>
    <row r="18" spans="2:20" ht="57.6" x14ac:dyDescent="0.25">
      <c r="B18" s="18" t="s">
        <v>35</v>
      </c>
      <c r="C18" s="13" t="s">
        <v>106</v>
      </c>
      <c r="D18" s="13" t="s">
        <v>138</v>
      </c>
      <c r="E18" s="13" t="s">
        <v>118</v>
      </c>
      <c r="F18" s="19">
        <v>3414890</v>
      </c>
      <c r="G18" s="15">
        <f t="shared" si="1"/>
        <v>39.999824298879325</v>
      </c>
      <c r="H18" s="20">
        <v>1365950</v>
      </c>
      <c r="I18" s="15">
        <f t="shared" si="2"/>
        <v>39.999824298879325</v>
      </c>
      <c r="J18" s="21">
        <v>1365950</v>
      </c>
      <c r="K18" s="19">
        <v>0</v>
      </c>
      <c r="L18" s="19">
        <v>1365950</v>
      </c>
      <c r="M18" s="23"/>
      <c r="N18" s="17" t="s">
        <v>81</v>
      </c>
      <c r="O18" s="17"/>
      <c r="P18" s="17" t="s">
        <v>82</v>
      </c>
      <c r="Q18" s="64" t="s">
        <v>133</v>
      </c>
      <c r="R18" s="17"/>
      <c r="S18" s="70"/>
      <c r="T18" s="22" t="s">
        <v>83</v>
      </c>
    </row>
    <row r="19" spans="2:20" ht="57.6" x14ac:dyDescent="0.25">
      <c r="B19" s="18" t="s">
        <v>36</v>
      </c>
      <c r="C19" s="13" t="s">
        <v>106</v>
      </c>
      <c r="D19" s="13" t="s">
        <v>138</v>
      </c>
      <c r="E19" s="13" t="s">
        <v>118</v>
      </c>
      <c r="F19" s="19">
        <v>15740554.559999999</v>
      </c>
      <c r="G19" s="15">
        <f t="shared" si="1"/>
        <v>32.957676174784027</v>
      </c>
      <c r="H19" s="20">
        <v>5187721</v>
      </c>
      <c r="I19" s="15">
        <f t="shared" si="2"/>
        <v>32.957676174784027</v>
      </c>
      <c r="J19" s="21">
        <v>5187721</v>
      </c>
      <c r="K19" s="19">
        <v>0</v>
      </c>
      <c r="L19" s="19">
        <v>5187721</v>
      </c>
      <c r="M19" s="23"/>
      <c r="N19" s="17" t="s">
        <v>84</v>
      </c>
      <c r="O19" s="17"/>
      <c r="P19" s="17" t="s">
        <v>85</v>
      </c>
      <c r="Q19" s="64" t="s">
        <v>131</v>
      </c>
      <c r="R19" s="17"/>
      <c r="S19" s="70"/>
      <c r="T19" s="22" t="s">
        <v>86</v>
      </c>
    </row>
    <row r="20" spans="2:20" ht="57.6" x14ac:dyDescent="0.25">
      <c r="B20" s="18" t="s">
        <v>37</v>
      </c>
      <c r="C20" s="13" t="s">
        <v>107</v>
      </c>
      <c r="D20" s="13" t="s">
        <v>138</v>
      </c>
      <c r="E20" s="13" t="s">
        <v>118</v>
      </c>
      <c r="F20" s="19">
        <v>4902147.3499999996</v>
      </c>
      <c r="G20" s="15">
        <f t="shared" si="1"/>
        <v>39.999776832493623</v>
      </c>
      <c r="H20" s="20">
        <v>1960848</v>
      </c>
      <c r="I20" s="15">
        <f t="shared" si="2"/>
        <v>39.999776832493623</v>
      </c>
      <c r="J20" s="21">
        <v>1960848</v>
      </c>
      <c r="K20" s="19">
        <v>0</v>
      </c>
      <c r="L20" s="19">
        <v>1960848</v>
      </c>
      <c r="M20" s="23"/>
      <c r="N20" s="17" t="s">
        <v>87</v>
      </c>
      <c r="O20" s="17"/>
      <c r="P20" s="17" t="s">
        <v>88</v>
      </c>
      <c r="Q20" s="64" t="s">
        <v>132</v>
      </c>
      <c r="R20" s="17"/>
      <c r="S20" s="70"/>
      <c r="T20" s="22" t="s">
        <v>83</v>
      </c>
    </row>
    <row r="21" spans="2:20" ht="57.6" x14ac:dyDescent="0.25">
      <c r="B21" s="18" t="s">
        <v>38</v>
      </c>
      <c r="C21" s="13" t="s">
        <v>105</v>
      </c>
      <c r="D21" s="13" t="s">
        <v>138</v>
      </c>
      <c r="E21" s="13" t="s">
        <v>118</v>
      </c>
      <c r="F21" s="19">
        <v>16980660.899999999</v>
      </c>
      <c r="G21" s="15">
        <f t="shared" si="1"/>
        <v>39.746044277935027</v>
      </c>
      <c r="H21" s="20">
        <v>6749141</v>
      </c>
      <c r="I21" s="15">
        <f t="shared" si="2"/>
        <v>39.746044277935027</v>
      </c>
      <c r="J21" s="21">
        <v>6749141</v>
      </c>
      <c r="K21" s="19">
        <v>0</v>
      </c>
      <c r="L21" s="19">
        <v>6749137</v>
      </c>
      <c r="M21" s="23"/>
      <c r="N21" s="17" t="s">
        <v>89</v>
      </c>
      <c r="O21" s="17"/>
      <c r="P21" s="17" t="s">
        <v>90</v>
      </c>
      <c r="Q21" s="64" t="s">
        <v>134</v>
      </c>
      <c r="R21" s="17"/>
      <c r="S21" s="70"/>
      <c r="T21" s="22" t="s">
        <v>83</v>
      </c>
    </row>
    <row r="22" spans="2:20" ht="58.2" thickBot="1" x14ac:dyDescent="0.3">
      <c r="B22" s="51" t="s">
        <v>39</v>
      </c>
      <c r="C22" s="52" t="s">
        <v>104</v>
      </c>
      <c r="D22" s="52" t="s">
        <v>138</v>
      </c>
      <c r="E22" s="52" t="s">
        <v>118</v>
      </c>
      <c r="F22" s="53">
        <v>13925925.01</v>
      </c>
      <c r="G22" s="54">
        <f t="shared" si="1"/>
        <v>100</v>
      </c>
      <c r="H22" s="55">
        <v>13925925.01</v>
      </c>
      <c r="I22" s="54">
        <f t="shared" si="2"/>
        <v>60.361699520597945</v>
      </c>
      <c r="J22" s="56">
        <v>8405925.0099999998</v>
      </c>
      <c r="K22" s="53">
        <v>0</v>
      </c>
      <c r="L22" s="53">
        <v>8405925</v>
      </c>
      <c r="M22" s="57"/>
      <c r="N22" s="58" t="s">
        <v>91</v>
      </c>
      <c r="O22" s="58"/>
      <c r="P22" s="58" t="s">
        <v>92</v>
      </c>
      <c r="Q22" s="66" t="s">
        <v>135</v>
      </c>
      <c r="R22" s="58"/>
      <c r="S22" s="71"/>
      <c r="T22" s="59" t="s">
        <v>86</v>
      </c>
    </row>
    <row r="23" spans="2:20" ht="14.4" x14ac:dyDescent="0.3">
      <c r="B23" s="24"/>
      <c r="C23" s="24"/>
      <c r="D23" s="24"/>
      <c r="E23" s="24"/>
      <c r="F23" s="25"/>
      <c r="G23" s="46"/>
      <c r="H23" s="25"/>
      <c r="I23" s="24"/>
      <c r="J23" s="24"/>
      <c r="K23" s="26"/>
      <c r="L23" s="26"/>
      <c r="M23" s="24"/>
      <c r="N23" s="24"/>
      <c r="O23" s="24"/>
      <c r="P23" s="24"/>
      <c r="Q23" s="24"/>
      <c r="R23" s="24"/>
      <c r="S23" s="24"/>
      <c r="T23" s="24"/>
    </row>
    <row r="25" spans="2:20" x14ac:dyDescent="0.25">
      <c r="L25" s="7"/>
    </row>
    <row r="26" spans="2:20" x14ac:dyDescent="0.25">
      <c r="B26" s="2"/>
      <c r="L26" s="7"/>
    </row>
  </sheetData>
  <autoFilter ref="B3:T22" xr:uid="{D89AEF2E-08EA-4E24-8326-498120E52CEE}"/>
  <mergeCells count="3">
    <mergeCell ref="K2:L2"/>
    <mergeCell ref="N2:T2"/>
    <mergeCell ref="B2: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40FAE-3D5F-4B58-8DDA-C43823170C2E}">
  <sheetPr>
    <tabColor theme="9" tint="0.59999389629810485"/>
  </sheetPr>
  <dimension ref="B2:V16"/>
  <sheetViews>
    <sheetView showGridLines="0" zoomScaleNormal="100" workbookViewId="0">
      <selection activeCell="F11" sqref="F11"/>
    </sheetView>
  </sheetViews>
  <sheetFormatPr defaultColWidth="9.109375" defaultRowHeight="13.8" x14ac:dyDescent="0.25"/>
  <cols>
    <col min="1" max="1" width="5.109375" style="3" customWidth="1"/>
    <col min="2" max="2" width="12.77734375" style="3" customWidth="1"/>
    <col min="3" max="3" width="33.21875" style="3" customWidth="1"/>
    <col min="4" max="6" width="12" style="5" customWidth="1"/>
    <col min="7" max="8" width="10.44140625" style="5" customWidth="1"/>
    <col min="9" max="9" width="15" style="5" customWidth="1"/>
    <col min="10" max="10" width="15.33203125" style="5" customWidth="1"/>
    <col min="11" max="11" width="11.44140625" style="3" customWidth="1"/>
    <col min="12" max="19" width="11.77734375" style="3" customWidth="1"/>
    <col min="20" max="20" width="9.109375" style="3"/>
    <col min="21" max="21" width="16.88671875" style="3" customWidth="1"/>
    <col min="22" max="22" width="43.5546875" style="4" customWidth="1"/>
    <col min="23" max="23" width="10.6640625" style="3" customWidth="1"/>
    <col min="24" max="24" width="12" style="3" customWidth="1"/>
    <col min="25" max="16384" width="9.109375" style="3"/>
  </cols>
  <sheetData>
    <row r="2" spans="2:19" ht="7.5" customHeight="1" thickBot="1" x14ac:dyDescent="0.3"/>
    <row r="3" spans="2:19" ht="96.75" customHeight="1" x14ac:dyDescent="0.25">
      <c r="B3" s="81" t="s">
        <v>19</v>
      </c>
      <c r="C3" s="82"/>
      <c r="D3" s="27" t="s">
        <v>9</v>
      </c>
      <c r="E3" s="27" t="s">
        <v>96</v>
      </c>
      <c r="F3" s="27" t="s">
        <v>94</v>
      </c>
      <c r="G3" s="27" t="s">
        <v>115</v>
      </c>
      <c r="H3" s="27" t="s">
        <v>116</v>
      </c>
      <c r="I3" s="83" t="s">
        <v>11</v>
      </c>
      <c r="J3" s="84"/>
      <c r="K3" s="36" t="s">
        <v>0</v>
      </c>
      <c r="L3" s="80" t="s">
        <v>125</v>
      </c>
      <c r="M3" s="80"/>
      <c r="N3" s="80" t="s">
        <v>126</v>
      </c>
      <c r="O3" s="80"/>
      <c r="P3" s="80" t="s">
        <v>127</v>
      </c>
      <c r="Q3" s="80"/>
      <c r="R3" s="80" t="s">
        <v>128</v>
      </c>
      <c r="S3" s="80"/>
    </row>
    <row r="4" spans="2:19" ht="43.8" thickBot="1" x14ac:dyDescent="0.3">
      <c r="B4" s="28" t="s">
        <v>5</v>
      </c>
      <c r="C4" s="29" t="s">
        <v>1</v>
      </c>
      <c r="D4" s="30" t="s">
        <v>2</v>
      </c>
      <c r="E4" s="30" t="s">
        <v>3</v>
      </c>
      <c r="F4" s="30" t="s">
        <v>2</v>
      </c>
      <c r="G4" s="30" t="s">
        <v>3</v>
      </c>
      <c r="H4" s="30" t="s">
        <v>2</v>
      </c>
      <c r="I4" s="30" t="s">
        <v>13</v>
      </c>
      <c r="J4" s="30" t="s">
        <v>14</v>
      </c>
      <c r="K4" s="29" t="s">
        <v>75</v>
      </c>
      <c r="L4" s="29" t="s">
        <v>122</v>
      </c>
      <c r="M4" s="29" t="s">
        <v>20</v>
      </c>
      <c r="N4" s="29" t="s">
        <v>122</v>
      </c>
      <c r="O4" s="29" t="s">
        <v>20</v>
      </c>
      <c r="P4" s="29" t="s">
        <v>122</v>
      </c>
      <c r="Q4" s="29" t="s">
        <v>123</v>
      </c>
      <c r="R4" s="29" t="s">
        <v>122</v>
      </c>
      <c r="S4" s="29" t="s">
        <v>123</v>
      </c>
    </row>
    <row r="5" spans="2:19" ht="72.599999999999994" thickBot="1" x14ac:dyDescent="0.3">
      <c r="B5" s="37" t="s">
        <v>58</v>
      </c>
      <c r="C5" s="38" t="s">
        <v>114</v>
      </c>
      <c r="D5" s="39">
        <v>735636373</v>
      </c>
      <c r="E5" s="43">
        <f>+F5/D5*100</f>
        <v>25.5102444479047</v>
      </c>
      <c r="F5" s="40">
        <v>187662637</v>
      </c>
      <c r="G5" s="43">
        <f>+H5/D5*100</f>
        <v>4.8853141740994364</v>
      </c>
      <c r="H5" s="40">
        <f>+I5+J5</f>
        <v>35938148</v>
      </c>
      <c r="I5" s="41">
        <v>21093896</v>
      </c>
      <c r="J5" s="41">
        <v>14844252</v>
      </c>
      <c r="K5" s="42">
        <v>9</v>
      </c>
      <c r="L5" s="43">
        <v>59.9</v>
      </c>
      <c r="M5" s="40">
        <f>+L5*602208/100</f>
        <v>360722.59199999995</v>
      </c>
      <c r="N5" s="43">
        <f>+L5*G5/100</f>
        <v>2.9263031902855623</v>
      </c>
      <c r="O5" s="43">
        <f>+M5*G5/100</f>
        <v>17622.431916154877</v>
      </c>
      <c r="P5" s="43">
        <f>+Q5/602208*100</f>
        <v>0.2195254795685212</v>
      </c>
      <c r="Q5" s="40">
        <v>1322</v>
      </c>
      <c r="R5" s="43">
        <f>+P5*G5/100</f>
        <v>1.0724509369120727E-2</v>
      </c>
      <c r="S5" s="43">
        <f>+Q5*G5/100</f>
        <v>64.583853381594551</v>
      </c>
    </row>
    <row r="6" spans="2:19" ht="14.4" x14ac:dyDescent="0.3">
      <c r="B6" s="31"/>
      <c r="C6" s="31"/>
      <c r="D6" s="32"/>
      <c r="E6" s="32"/>
      <c r="F6" s="32"/>
      <c r="G6" s="32"/>
      <c r="H6" s="32"/>
      <c r="I6" s="33"/>
      <c r="J6" s="33"/>
      <c r="K6" s="31"/>
      <c r="L6" s="33"/>
      <c r="M6" s="34"/>
      <c r="N6" s="33"/>
      <c r="O6" s="34"/>
      <c r="P6" s="34"/>
      <c r="Q6" s="34"/>
      <c r="R6" s="34"/>
      <c r="S6" s="34"/>
    </row>
    <row r="7" spans="2:19" ht="14.4" x14ac:dyDescent="0.3">
      <c r="B7" s="31"/>
      <c r="C7" s="31"/>
      <c r="D7" s="32"/>
      <c r="E7" s="32"/>
      <c r="F7" s="32"/>
      <c r="G7" s="32"/>
      <c r="H7" s="32"/>
      <c r="I7" s="33"/>
      <c r="J7" s="33"/>
      <c r="K7" s="31"/>
      <c r="L7" s="31"/>
      <c r="M7" s="31"/>
      <c r="N7" s="31"/>
      <c r="O7" s="31"/>
      <c r="P7" s="31"/>
      <c r="Q7" s="31"/>
      <c r="R7" s="31"/>
      <c r="S7" s="31"/>
    </row>
    <row r="8" spans="2:19" ht="14.4" x14ac:dyDescent="0.3">
      <c r="B8" s="31"/>
      <c r="C8" s="31"/>
      <c r="D8" s="32"/>
      <c r="E8" s="32"/>
      <c r="F8" s="32"/>
      <c r="G8" s="32"/>
      <c r="H8" s="32"/>
      <c r="I8" s="32"/>
      <c r="J8" s="32"/>
      <c r="K8" s="31"/>
      <c r="L8" s="31"/>
      <c r="M8" s="31"/>
      <c r="N8" s="31"/>
      <c r="O8" s="31"/>
      <c r="P8" s="31"/>
      <c r="Q8" s="31"/>
      <c r="R8" s="31"/>
      <c r="S8" s="31"/>
    </row>
    <row r="9" spans="2:19" ht="14.4" x14ac:dyDescent="0.3">
      <c r="B9" s="31"/>
      <c r="C9" s="31" t="s">
        <v>73</v>
      </c>
      <c r="D9" s="32"/>
      <c r="E9" s="32"/>
      <c r="F9" s="32"/>
      <c r="G9" s="32"/>
      <c r="H9" s="32"/>
      <c r="I9" s="32"/>
      <c r="J9" s="32"/>
      <c r="K9" s="31"/>
      <c r="L9" s="31"/>
      <c r="M9" s="31"/>
      <c r="N9" s="31"/>
      <c r="O9" s="31"/>
      <c r="P9" s="31"/>
      <c r="Q9" s="31"/>
      <c r="R9" s="31"/>
      <c r="S9" s="31"/>
    </row>
    <row r="10" spans="2:19" ht="14.4" x14ac:dyDescent="0.3">
      <c r="B10" s="31"/>
      <c r="C10" s="31" t="s">
        <v>74</v>
      </c>
      <c r="D10" s="32" t="s">
        <v>93</v>
      </c>
      <c r="E10" s="32"/>
      <c r="F10" s="32"/>
      <c r="G10" s="32"/>
      <c r="H10" s="32"/>
      <c r="I10" s="32"/>
      <c r="J10" s="32"/>
      <c r="K10" s="31"/>
      <c r="L10" s="31"/>
      <c r="M10" s="31"/>
      <c r="N10" s="31"/>
      <c r="O10" s="31"/>
      <c r="P10" s="31"/>
      <c r="Q10" s="31"/>
      <c r="R10" s="31"/>
      <c r="S10" s="31"/>
    </row>
    <row r="11" spans="2:19" ht="43.2" x14ac:dyDescent="0.3">
      <c r="B11" s="31"/>
      <c r="C11" s="35" t="s">
        <v>124</v>
      </c>
      <c r="D11" s="32"/>
      <c r="E11" s="32"/>
      <c r="F11" s="32"/>
      <c r="G11" s="32"/>
      <c r="H11" s="32"/>
      <c r="I11" s="32"/>
      <c r="J11" s="32"/>
      <c r="K11" s="31"/>
      <c r="L11" s="31"/>
      <c r="M11" s="31"/>
      <c r="N11" s="31"/>
      <c r="O11" s="31"/>
      <c r="P11" s="31"/>
      <c r="Q11" s="31"/>
      <c r="R11" s="31"/>
      <c r="S11" s="31"/>
    </row>
    <row r="12" spans="2:19" ht="14.4" x14ac:dyDescent="0.3">
      <c r="B12" s="31"/>
      <c r="C12" s="31"/>
      <c r="D12" s="32"/>
      <c r="E12" s="32"/>
      <c r="F12" s="32"/>
      <c r="G12" s="32"/>
      <c r="H12" s="32"/>
      <c r="I12" s="32"/>
      <c r="J12" s="32"/>
      <c r="K12" s="31"/>
      <c r="L12" s="31"/>
      <c r="M12" s="31"/>
      <c r="N12" s="31"/>
      <c r="O12" s="31"/>
      <c r="P12" s="31"/>
      <c r="Q12" s="31"/>
      <c r="R12" s="31"/>
      <c r="S12" s="31"/>
    </row>
    <row r="13" spans="2:19" ht="14.4" x14ac:dyDescent="0.3">
      <c r="B13" s="31"/>
      <c r="C13" s="31"/>
      <c r="D13" s="32"/>
      <c r="E13" s="32"/>
      <c r="F13" s="32"/>
      <c r="G13" s="32"/>
      <c r="H13" s="32"/>
      <c r="I13" s="32"/>
      <c r="J13" s="32"/>
      <c r="K13" s="31"/>
      <c r="L13" s="31"/>
      <c r="M13" s="31"/>
      <c r="N13" s="31"/>
      <c r="O13" s="31"/>
      <c r="P13" s="31"/>
      <c r="Q13" s="31"/>
      <c r="R13" s="31"/>
      <c r="S13" s="31"/>
    </row>
    <row r="14" spans="2:19" ht="14.4" x14ac:dyDescent="0.3">
      <c r="B14" s="31"/>
      <c r="C14" s="31"/>
      <c r="D14" s="61"/>
      <c r="E14" s="32"/>
      <c r="F14" s="32"/>
      <c r="G14" s="32"/>
      <c r="H14" s="32"/>
      <c r="I14" s="32"/>
      <c r="J14" s="32"/>
      <c r="K14" s="31"/>
      <c r="L14" s="31"/>
      <c r="M14" s="31"/>
      <c r="N14" s="31"/>
      <c r="O14" s="31"/>
      <c r="P14" s="31"/>
      <c r="Q14" s="31"/>
      <c r="R14" s="31"/>
      <c r="S14" s="31"/>
    </row>
    <row r="15" spans="2:19" ht="14.4" x14ac:dyDescent="0.3">
      <c r="B15" s="31"/>
      <c r="C15" s="31"/>
      <c r="D15" s="32"/>
      <c r="E15" s="32"/>
      <c r="F15" s="32"/>
      <c r="G15" s="32"/>
      <c r="H15" s="32"/>
      <c r="I15" s="32"/>
      <c r="J15" s="32"/>
      <c r="K15" s="31"/>
      <c r="L15" s="31"/>
      <c r="M15" s="31"/>
      <c r="N15" s="31"/>
      <c r="O15" s="31"/>
      <c r="P15" s="31"/>
      <c r="Q15" s="31"/>
      <c r="R15" s="31"/>
      <c r="S15" s="31"/>
    </row>
    <row r="16" spans="2:19" ht="14.4" x14ac:dyDescent="0.3">
      <c r="B16" s="31"/>
      <c r="C16" s="31"/>
      <c r="D16" s="32"/>
      <c r="E16" s="32"/>
      <c r="F16" s="32"/>
      <c r="G16" s="32"/>
      <c r="H16" s="32"/>
      <c r="I16" s="32"/>
      <c r="J16" s="32"/>
      <c r="K16" s="31"/>
      <c r="L16" s="31"/>
      <c r="M16" s="31"/>
      <c r="N16" s="31"/>
      <c r="O16" s="31"/>
      <c r="P16" s="31"/>
      <c r="Q16" s="31"/>
      <c r="R16" s="31"/>
      <c r="S16" s="31"/>
    </row>
  </sheetData>
  <mergeCells count="6">
    <mergeCell ref="R3:S3"/>
    <mergeCell ref="B3:C3"/>
    <mergeCell ref="N3:O3"/>
    <mergeCell ref="P3:Q3"/>
    <mergeCell ref="L3:M3"/>
    <mergeCell ref="I3:J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Drop list</vt:lpstr>
      <vt:lpstr>Social inclusion</vt:lpstr>
      <vt:lpstr>Sustainable environment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Andrej Žagar</dc:creator>
  <cp:lastModifiedBy>Anja Gartner</cp:lastModifiedBy>
  <dcterms:created xsi:type="dcterms:W3CDTF">2022-01-18T08:00:25Z</dcterms:created>
  <dcterms:modified xsi:type="dcterms:W3CDTF">2024-06-11T09:31:21Z</dcterms:modified>
</cp:coreProperties>
</file>