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charts/chartEx1.xml" ContentType="application/vnd.ms-office.chartex+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ad.sigov.si\dat\MF\DZ-SAUTFS-FRONT\Obveznice\YEN 2024\Alokacijsko poročilo, impact report\"/>
    </mc:Choice>
  </mc:AlternateContent>
  <xr:revisionPtr revIDLastSave="0" documentId="13_ncr:1_{87FE777F-56AD-4B2B-A940-1CBC5B3E6992}" xr6:coauthVersionLast="47" xr6:coauthVersionMax="47" xr10:uidLastSave="{00000000-0000-0000-0000-000000000000}"/>
  <bookViews>
    <workbookView xWindow="-110" yWindow="-110" windowWidth="19420" windowHeight="10420" tabRatio="487" firstSheet="3" activeTab="4" xr2:uid="{00000000-000D-0000-FFFF-FFFF00000000}"/>
  </bookViews>
  <sheets>
    <sheet name="Summary 2023+2024 " sheetId="29" r:id="rId1"/>
    <sheet name="Drop list" sheetId="8" state="hidden" r:id="rId2"/>
    <sheet name="Analysis" sheetId="25" r:id="rId3"/>
    <sheet name="Allocation aggregate" sheetId="26" r:id="rId4"/>
    <sheet name="Allocation report contracted" sheetId="28" r:id="rId5"/>
    <sheet name="Social projects (SP)" sheetId="1" r:id="rId6"/>
    <sheet name="Portfolio nr. 1" sheetId="18" r:id="rId7"/>
  </sheets>
  <definedNames>
    <definedName name="_xlnm._FilterDatabase" localSheetId="5" hidden="1">'Social projects (SP)'!$A$1:$Q$35</definedName>
    <definedName name="_xlchart.v1.0" hidden="1">Analysis!$A$2:$A$3</definedName>
    <definedName name="_xlchart.v1.1" hidden="1">Analysis!$E$2:$E$3</definedName>
    <definedName name="Country_List">#REF!</definedName>
    <definedName name="EIB_list_of_sludge_disposal">#REF!</definedName>
    <definedName name="EIB_list_of_WWTP">#REF!</definedName>
  </definedNames>
  <calcPr calcId="191029"/>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8" l="1"/>
  <c r="E13" i="28"/>
  <c r="C14" i="28"/>
  <c r="D14" i="28"/>
  <c r="N6" i="1"/>
  <c r="N9" i="1"/>
  <c r="N10" i="1"/>
  <c r="N14" i="1"/>
  <c r="N17" i="1"/>
  <c r="N18" i="1"/>
  <c r="N21" i="1"/>
  <c r="N3" i="1"/>
  <c r="N4" i="1"/>
  <c r="N5" i="1"/>
  <c r="N7" i="1"/>
  <c r="N8" i="1"/>
  <c r="N11" i="1"/>
  <c r="N12" i="1"/>
  <c r="N13" i="1"/>
  <c r="N15" i="1"/>
  <c r="N16" i="1"/>
  <c r="N19" i="1"/>
  <c r="N20" i="1"/>
  <c r="B69" i="25"/>
  <c r="B68" i="25"/>
  <c r="B67" i="25"/>
  <c r="B66" i="25"/>
  <c r="B20" i="29"/>
  <c r="B19" i="29"/>
  <c r="E14" i="28" l="1"/>
  <c r="L22" i="1"/>
  <c r="N2" i="1" l="1"/>
  <c r="N22" i="1" l="1"/>
  <c r="B70" i="25" l="1"/>
  <c r="G2" i="18" l="1"/>
  <c r="E5" i="28" l="1"/>
  <c r="E4" i="28"/>
  <c r="B4" i="25"/>
  <c r="D2" i="25"/>
  <c r="D3" i="25"/>
  <c r="E3" i="18"/>
  <c r="E4" i="18"/>
  <c r="E5" i="18"/>
  <c r="E6" i="18"/>
  <c r="E7" i="18"/>
  <c r="D6" i="28"/>
  <c r="C4" i="25"/>
  <c r="G16" i="18"/>
  <c r="D16" i="18"/>
  <c r="C16" i="18"/>
  <c r="F8" i="18"/>
  <c r="E8" i="18" s="1"/>
  <c r="C6" i="28"/>
  <c r="M22" i="1"/>
  <c r="O22" i="1"/>
  <c r="P22" i="1"/>
  <c r="C6" i="26" l="1"/>
  <c r="E5" i="26"/>
  <c r="D4" i="25"/>
  <c r="F6" i="28"/>
  <c r="E6" i="28"/>
  <c r="E2" i="18"/>
  <c r="F9" i="18"/>
  <c r="E9" i="18" s="1"/>
  <c r="E4" i="26"/>
  <c r="D6" i="26"/>
  <c r="B21" i="29"/>
  <c r="C20" i="29"/>
  <c r="H12" i="25"/>
  <c r="F10" i="18" l="1"/>
  <c r="E10" i="18" s="1"/>
  <c r="E6" i="26"/>
  <c r="F11" i="18"/>
  <c r="E2" i="25"/>
  <c r="E3" i="25"/>
  <c r="F4" i="26" l="1"/>
  <c r="F12" i="18"/>
  <c r="E12" i="18" s="1"/>
  <c r="E11" i="18"/>
  <c r="F5" i="26"/>
  <c r="E4" i="25"/>
  <c r="F13" i="18" l="1"/>
  <c r="E13" i="18" s="1"/>
  <c r="F14" i="18" l="1"/>
  <c r="F15" i="18"/>
  <c r="E15" i="18" s="1"/>
  <c r="E14" i="18"/>
  <c r="E16" i="18" l="1"/>
</calcChain>
</file>

<file path=xl/sharedStrings.xml><?xml version="1.0" encoding="utf-8"?>
<sst xmlns="http://schemas.openxmlformats.org/spreadsheetml/2006/main" count="528" uniqueCount="324">
  <si>
    <t xml:space="preserve">Project nr. </t>
  </si>
  <si>
    <t xml:space="preserve">NRP nr. </t>
  </si>
  <si>
    <t xml:space="preserve">Project name </t>
  </si>
  <si>
    <t xml:space="preserve">Description and rationale for social eligibility </t>
  </si>
  <si>
    <t xml:space="preserve"> 
SBP Category</t>
  </si>
  <si>
    <t>Sub-category</t>
  </si>
  <si>
    <t>UN SDG goal</t>
  </si>
  <si>
    <t>Type of expenditure</t>
  </si>
  <si>
    <t>Beneficiary</t>
  </si>
  <si>
    <t xml:space="preserve">Target Population </t>
  </si>
  <si>
    <t>Phase of the project</t>
  </si>
  <si>
    <t>Total project amount (EUR)</t>
  </si>
  <si>
    <t>Total RS financing amount (EUR)</t>
  </si>
  <si>
    <t>Bond eligible amount (EUR)
Σ 22+23</t>
  </si>
  <si>
    <t>RS financing 2022 (EUR)</t>
  </si>
  <si>
    <t>RS financing 2023 (EUR)</t>
  </si>
  <si>
    <t>Responsible Ministry</t>
  </si>
  <si>
    <t xml:space="preserve">Access to Essential Services - Healthcare </t>
  </si>
  <si>
    <t>Health institutions construction, renovation, and equipping</t>
  </si>
  <si>
    <t>Industry, innovation and infrastructure</t>
  </si>
  <si>
    <t xml:space="preserve">investment expenditure </t>
  </si>
  <si>
    <t>All population</t>
  </si>
  <si>
    <t>Execution</t>
  </si>
  <si>
    <t>Ministry of health</t>
  </si>
  <si>
    <t>2711-08-0012</t>
  </si>
  <si>
    <t>Establishing a modern and interoperable health information system that will enable secure electronic business and efficient management of data and information related to health and health services.</t>
  </si>
  <si>
    <t>Nacionalni inštitut za javno zdravje</t>
  </si>
  <si>
    <t>11. All population</t>
  </si>
  <si>
    <t>Health care system development</t>
  </si>
  <si>
    <t>UKC Ljubljana</t>
  </si>
  <si>
    <t>Planning</t>
  </si>
  <si>
    <t xml:space="preserve">intervention expenditure </t>
  </si>
  <si>
    <t>Activities include support for the implementation of comprehensive systemic legislative changes in the areas of funding, organization and effective governance, and the provision of health care and long-term care.</t>
  </si>
  <si>
    <t>Good health and well-being</t>
  </si>
  <si>
    <t xml:space="preserve">operating expenditure </t>
  </si>
  <si>
    <t>External contractors, non-profit organizations, public institutions</t>
  </si>
  <si>
    <t>Funds are provided for the provision of public service in the field of public health activities, which is performed by the National Institute of Public Health (NIJZ) in accordance with the Health Activity Act. The content and scope of tasks shall be determined in the annual work program approved by the Ministry. Professional and development tasks in the field of worker protection are co-financed.</t>
  </si>
  <si>
    <t>2711-17-0023</t>
  </si>
  <si>
    <t xml:space="preserve">Construction of new building fortreatment and rehabilitation of chronically ill children
</t>
  </si>
  <si>
    <t>The goals of the investment project are better care of children (more successful treatment and achieving a greater share of lasting effects of treatment), shortening the time of treatment of children (reduction of nosocomial infections), improvement of health services (more suitable places for children and escorts), implementation of additional activities of existing programs. lifestyle, therapeutic treatment of children with developmental disabilities), improving the working conditions of employees, improving the conditions for the operation of the kitchen and other service activities. The social benefit of the project is also the provision of conditions for greater social inclusion of young people with special needs in the local environment and the development of deinstitutional forms of care. The new facility will offer users and employees improved living and working conditions.</t>
  </si>
  <si>
    <t>CZBO Šentvid pri Stični</t>
  </si>
  <si>
    <t>Providing conditions for the qualification of health care workers and associates for independent work in the health care activity.</t>
  </si>
  <si>
    <t>Zavod za zdravstveno zavarovanje RS</t>
  </si>
  <si>
    <t>Access to Essential Services - Social Inclusion</t>
  </si>
  <si>
    <t>Social activation</t>
  </si>
  <si>
    <t>Reduced inequalities</t>
  </si>
  <si>
    <t>Ministry of Labour, Family, Social Affairs and Equal Opportunities</t>
  </si>
  <si>
    <t xml:space="preserve">Access to Essential Services - Education </t>
  </si>
  <si>
    <t>Performance/monitoring</t>
  </si>
  <si>
    <t>subsidies, grant, loans</t>
  </si>
  <si>
    <t>2711-20-0002</t>
  </si>
  <si>
    <t xml:space="preserve">Procurement for the reservation/purchase of a pandemic influenza vaccine 
</t>
  </si>
  <si>
    <t>The measure has three objectives, namely to maintain and strengthen the health of the population in the areas of nutrition, exercise, alcohol, diabetes, HIV, cancer, injuries and addiction prevention, and the objective of this measure public procurement of Member States for the reservation or purchase of a pandemic influenza vaccine (Decision of the Government of the Republic of Slovenia No. 43000-7 / 2017/3, dated 20 April 2017), this measure also ensures the implementation of measures and activities in the field of vaccination.</t>
  </si>
  <si>
    <t>Public institutions, external contractors, non-profit organizations</t>
  </si>
  <si>
    <t>2711-21-0035</t>
  </si>
  <si>
    <t>Improvements to facilities for the blind and partially sighted to enable an increase in autonomy and independence</t>
  </si>
  <si>
    <t>The purpose of the operation is to improve the conditions for blind and partially sighted rehabilitators, increase the efficiency of individual treatment as part of their comprehensive rehabilitation, including the provision of modern and attractively arranged medical facilities, and improve working conditions and facilitate work for participating medical staff. The anticipated results of the operation are an increase in the autonomy, independence and self-regulation of rehabilitators, which enables the relief of care or foreign aid, and the reduction of the scope and costs of institutional care for the blind and partially sighted.</t>
  </si>
  <si>
    <t>UKC Maribor</t>
  </si>
  <si>
    <t>2711-22-0006</t>
  </si>
  <si>
    <t xml:space="preserve">Investments into the digitalisation of healthcare </t>
  </si>
  <si>
    <t>The object of the investment is an investment in 13 areas of digitization of healthcare within the framework of the Recovery and Resilience Plan. It will focus on 4 main areas - users and providers of health services, decision makers and planners of the health system and payers of services. The investment will enable the inclusion of new digital services in healthcare, including telemedicine, digitization of medical records, establishment of a central storage of imaging material, introduction of safer dispensing of drugs using robots in hospitals and certification of IT solutions.</t>
  </si>
  <si>
    <t>Users of digital services</t>
  </si>
  <si>
    <t>2711-22-0017</t>
  </si>
  <si>
    <t>Renovate, extend, and equip the Department of Oncology at UKC Maribor</t>
  </si>
  <si>
    <t>The goal of the investment is: construction, craftsmanship and installation (GOI) works, namely the reconstruction and extension of the existing premises of the Department of Oncology at the address Ljubljanska ulica 5, Maribor and the addition of a new tower, supply and installation of general furniture equipment, general medical equipment and equipment for distribution food, supervision and other investment-related costs. The purpose of the investment is to improve the possibilities and hospital capacities in the field of cancer management, to increase the proportion of cancer treatment with radiation, to increase the proportion of nuclear medicine diagnostic examinations for the early detection of diseases, to increase the proportion of hematological-oncological medical treatments, to increase the accessibility of oncology services at UKC Maribor, oncology activity at a common location.</t>
  </si>
  <si>
    <t>Conception and initiation</t>
  </si>
  <si>
    <t>2711-22-0021</t>
  </si>
  <si>
    <t>Construction of a new Clinic for Infectious Diseases and Febrile Conditions at UMC MB</t>
  </si>
  <si>
    <t>The main goal of the investment is to ensure adequate conditions for the provision of health services, better patient care and higher quality specialist medical treatment in accordance with modern standards. The other goals of the project are as follows: - to ensure spatial conditions for the timely, high-quality and safe implementation of health services under the jurisdiction of the Department for Infectious Diseases and Fever Conditions; - maintain the professional level and ensure normal working conditions for the staff; - to improve the possibilities and hospital capacities in the field of managing infectious diseases and febrile conditions; - to shorten the time otherwise required for the (re)organization of the existing spatial capacities so that they are suitable for managing a larger number of patients in the event of an outbreak of an infectious disease epidemic; - ensure greater accessibility to health services; - increase the efficiency of medical equipment management; - increase the efficiency of the hospital; - to provide opportunities for introducing new methods and improving the conditions for the education of medical personnel; - ensure working conditions in accordance with professional standards.</t>
  </si>
  <si>
    <t>Ministry of Education</t>
  </si>
  <si>
    <t>Ministry of Solidarity-Based Future</t>
  </si>
  <si>
    <t>2611-23-0301</t>
  </si>
  <si>
    <t>Partial reimbursement of salaries for workers waiting for work while reconstruction efforts following the August 2023 floods conclude</t>
  </si>
  <si>
    <t>Measures to help and rehabilitate the consequences of floods - August 2023.</t>
  </si>
  <si>
    <t>Natural disaster infrastructure restoration</t>
  </si>
  <si>
    <t>Decent work and economic growth</t>
  </si>
  <si>
    <t>municipalities, corporates, individuals</t>
  </si>
  <si>
    <t>population in Slovenia affected by a natural disaster</t>
  </si>
  <si>
    <t>2611-23-0704</t>
  </si>
  <si>
    <t xml:space="preserve">Investments to repair flood damage mun from the August 2023 floods and associated landslides
</t>
  </si>
  <si>
    <t>Sustainable cities and communities</t>
  </si>
  <si>
    <t>municipalities, individuals</t>
  </si>
  <si>
    <t>2611-23-0503</t>
  </si>
  <si>
    <t>Provision of additional counselling and psychological assistance for users of public social welfare programmes, following increased demand due to the impact of natural disasters</t>
  </si>
  <si>
    <t>2611-23-0401</t>
  </si>
  <si>
    <t>Family support programmes to respond to the increased demand for support for children and young people, or their families, who are facing hardships caused by natural disasters</t>
  </si>
  <si>
    <t>2711-23-0006</t>
  </si>
  <si>
    <t xml:space="preserve">Postgraduate training of health workers
</t>
  </si>
  <si>
    <t>2711-23-0007</t>
  </si>
  <si>
    <t xml:space="preserve">Funding for the National Institute of Public Health to provide services for public health
</t>
  </si>
  <si>
    <t>2711-23-0016</t>
  </si>
  <si>
    <t xml:space="preserve">Support for the regulation and development of the health care system, in particular around funding, organization and effective governance, as well as the provision of health care and long-term care
</t>
  </si>
  <si>
    <t>2711-23-0021</t>
  </si>
  <si>
    <t>Payouts for increased workload in healthcare for attendant positions</t>
  </si>
  <si>
    <t>Payouts for increased workload in healthcare for attendant positions.</t>
  </si>
  <si>
    <t>2711-23-0008</t>
  </si>
  <si>
    <t xml:space="preserve">Funding for the National Laboratory for Health, Environment and Food, which provides services related to public health such as monitoring the quality of drinking water 
</t>
  </si>
  <si>
    <t>The measure ensures the implementation of the annual work program of the National Laboratory for Health, Environment and Food, which, based on the provisions of ZZDej, performs public service in the field of public health. Tasks are defined in 23 c. article ZZDej, which includes, among other things, the implementation of drinking water monitoring and a comprehensive assessment of environmental impacts.</t>
  </si>
  <si>
    <t>2611-23-0502</t>
  </si>
  <si>
    <t xml:space="preserve">Solidarity aid in the form of extraordinary monetary social assistance for people affected by the August 2023 floods and landslides </t>
  </si>
  <si>
    <t>Individuals</t>
  </si>
  <si>
    <t xml:space="preserve">Investments to repair flood-damaged municipal infrastructure from the August 2023 floods and associated landslides
</t>
  </si>
  <si>
    <t>Providing access to essential infrastructure and services to populations affected by natural disasters</t>
  </si>
  <si>
    <t>municipialities</t>
  </si>
  <si>
    <t>Ministry of Natural Resources and Spatial Planning</t>
  </si>
  <si>
    <t xml:space="preserve">NRP. Nr. </t>
  </si>
  <si>
    <t>EU taxonomy goal</t>
  </si>
  <si>
    <t>EU taxonomy clasification</t>
  </si>
  <si>
    <t>RS financing amount (EUR)</t>
  </si>
  <si>
    <t>Low carbon transportation</t>
  </si>
  <si>
    <t>Climate change mitigation</t>
  </si>
  <si>
    <t>Ministry of the Environment, Climate and Energy</t>
  </si>
  <si>
    <t>Ministry of Infrastructure</t>
  </si>
  <si>
    <t>Project closure</t>
  </si>
  <si>
    <t xml:space="preserve">Sustainable Envrionmental Management </t>
  </si>
  <si>
    <t>Responsible consumption and production</t>
  </si>
  <si>
    <t>Ministry of Agriculture, Forestry and Food</t>
  </si>
  <si>
    <t xml:space="preserve"> RS financing 2023 (EUR)</t>
  </si>
  <si>
    <t>Total</t>
  </si>
  <si>
    <t>SBC</t>
  </si>
  <si>
    <t>Skupna vsota</t>
  </si>
  <si>
    <t xml:space="preserve">Graphs </t>
  </si>
  <si>
    <t xml:space="preserve">Eligible Category </t>
  </si>
  <si>
    <t xml:space="preserve">Total expenditures identified by category </t>
  </si>
  <si>
    <t>Stolpec1</t>
  </si>
  <si>
    <t>GBP</t>
  </si>
  <si>
    <t>SDG</t>
  </si>
  <si>
    <t>Ministry</t>
  </si>
  <si>
    <t xml:space="preserve">Energy Transition </t>
  </si>
  <si>
    <t>No poverty</t>
  </si>
  <si>
    <t>Pollution prevention and control</t>
  </si>
  <si>
    <t>Zero hunger</t>
  </si>
  <si>
    <t>Ministry of Health</t>
  </si>
  <si>
    <t>Terrestrial and aquatic biodiversity conservation</t>
  </si>
  <si>
    <t>Quality education</t>
  </si>
  <si>
    <t>Ministry of Higher Education, Science and Innovation</t>
  </si>
  <si>
    <t>Gender equality</t>
  </si>
  <si>
    <t>Water and wastewater management</t>
  </si>
  <si>
    <t>Clean water and sanitation</t>
  </si>
  <si>
    <t>Climate change adaptation</t>
  </si>
  <si>
    <t>Affordable and clean energy</t>
  </si>
  <si>
    <t xml:space="preserve">Eco-efficient and/or circular economy </t>
  </si>
  <si>
    <t xml:space="preserve">Energy Efficiency </t>
  </si>
  <si>
    <t>Ministry of the Economy, Tourism and Sport</t>
  </si>
  <si>
    <t>R and I</t>
  </si>
  <si>
    <t>Phases of a project</t>
  </si>
  <si>
    <t>Climate action</t>
  </si>
  <si>
    <t>SBP</t>
  </si>
  <si>
    <t>Life below water</t>
  </si>
  <si>
    <t>Life on land</t>
  </si>
  <si>
    <t>Affordable housing</t>
  </si>
  <si>
    <t xml:space="preserve">Employment Generation and Socioeconomic Advancement and Empowerment </t>
  </si>
  <si>
    <t>SDS 2030</t>
  </si>
  <si>
    <t>An inclusive, healthy, safe and responsible society</t>
  </si>
  <si>
    <t>1. Forestry</t>
  </si>
  <si>
    <t>Learning for and through life</t>
  </si>
  <si>
    <t>1.1. Afforestation</t>
  </si>
  <si>
    <t>A highly productive economy that creates added value for all</t>
  </si>
  <si>
    <t>1.2. Rehabilitation and restoration of forests, including reforestation and natural forest regeneration after an extreme event</t>
  </si>
  <si>
    <t>Well-preserved natural environment</t>
  </si>
  <si>
    <t>1.3. Forest management</t>
  </si>
  <si>
    <t>High level cooperation, competence and governance efficiency</t>
  </si>
  <si>
    <t>1.4. Conservation forestry</t>
  </si>
  <si>
    <t>2. Environmental protection and restoration activities</t>
  </si>
  <si>
    <t>2.1. Restoration of wetlands</t>
  </si>
  <si>
    <t>3. Manufacturing</t>
  </si>
  <si>
    <t>3.1. Manufacture of renewable energy technologies</t>
  </si>
  <si>
    <t>3.2. Manufacture of equipment for the production and use of hydrogen</t>
  </si>
  <si>
    <t>3.3. Manufacture of low carbon technologies for transport</t>
  </si>
  <si>
    <t>Sustainable use and protection of water and marine resources</t>
  </si>
  <si>
    <t>3.4. Manufacture of batteries</t>
  </si>
  <si>
    <t>Transition to a circular economy</t>
  </si>
  <si>
    <t>3.5. Manufacture of energy efficiency equipment for buildings</t>
  </si>
  <si>
    <t>3.6. Manufacture of other low carbon technologies</t>
  </si>
  <si>
    <t>Protection and restoration of biodiversity and ecosystems</t>
  </si>
  <si>
    <t>3.7. Manufacture of cement</t>
  </si>
  <si>
    <t>3.8. Manufacture of aluminium</t>
  </si>
  <si>
    <t>3.9. Manufacture of iron and steel</t>
  </si>
  <si>
    <t>3.10. Manufacture of hydrogen</t>
  </si>
  <si>
    <t>3.11. Manufacture of carbon black</t>
  </si>
  <si>
    <t>3.12. Manufacture of soda ash</t>
  </si>
  <si>
    <t>3.13. Manufacture of chlorine</t>
  </si>
  <si>
    <t>3.14. Manufacture of organic basic chemicals</t>
  </si>
  <si>
    <t xml:space="preserve">tax expenditure </t>
  </si>
  <si>
    <t>3.15. Manufacture of anhydrous ammonia</t>
  </si>
  <si>
    <t>3.16. Manufacture of nitric acid</t>
  </si>
  <si>
    <t>3.17. Manufacture of plastics in primary form</t>
  </si>
  <si>
    <t>4. Energy</t>
  </si>
  <si>
    <t>4.1. Electricity generation using solar photovoltaic technology</t>
  </si>
  <si>
    <t>4.2. Electricity generation using concentrated solar power (CSP) technology</t>
  </si>
  <si>
    <t>4.3. Electricity generation from wind power</t>
  </si>
  <si>
    <t>4.4. Electricity generation from ocean energy technologies</t>
  </si>
  <si>
    <t>4.5. Electricity generation from hydropower</t>
  </si>
  <si>
    <t>4.6. Electricity generation from geothermal energy</t>
  </si>
  <si>
    <t>4.7. Electricity generation from renewable non-fossil gaseous and liquid fuels</t>
  </si>
  <si>
    <t>4.8. Electricity generation from bioenergy</t>
  </si>
  <si>
    <t>4.9. Transmission and distribution of electricity</t>
  </si>
  <si>
    <t>4.10. Storage of electricity</t>
  </si>
  <si>
    <t>4.11. Storage of thermal energy</t>
  </si>
  <si>
    <t>4.12. Storage of hydrogen</t>
  </si>
  <si>
    <t>4.13. Manufacture of biogas and biofuels for use in transport and of bioliquids</t>
  </si>
  <si>
    <t>4.14. Transmission and distribution networks for renewable and low-carbon gases</t>
  </si>
  <si>
    <t>4.15. District heating/cooling distribution</t>
  </si>
  <si>
    <t>4.16. Installation and operation of electric heat pumps</t>
  </si>
  <si>
    <t>4.17. Cogeneration of heat/cool and power from solar energy</t>
  </si>
  <si>
    <t>4.18. Cogeneration of heat/cool and power from geothermal energy</t>
  </si>
  <si>
    <t>4.19. Cogeneration of heat/cool and power from renewable non-fossil gaseous and liquid fuels</t>
  </si>
  <si>
    <t>4.20. Cogeneration of heat/cool and power from bioenergy</t>
  </si>
  <si>
    <t>4.21. Production of heat/cool from solar thermal heating</t>
  </si>
  <si>
    <t>4.22. Production of heat/cool from geothermal energy</t>
  </si>
  <si>
    <t>4.23. Production of heat/cool from renewable non-fossil gaseous and liquid fuels</t>
  </si>
  <si>
    <t>4.24. Production of heat/cool from bioenergy</t>
  </si>
  <si>
    <t>4.25. Production of heat/cool using waste heat</t>
  </si>
  <si>
    <t>5. Water supply, sewerage, waste management and remediation</t>
  </si>
  <si>
    <t>5.1. Construction, extension and operation of water collection, treatment and supply systems</t>
  </si>
  <si>
    <t>5.2. Renewal of water collection, treatment and supply systems</t>
  </si>
  <si>
    <t>5.3. Construction, extension and operation of waste water collection and treatment</t>
  </si>
  <si>
    <t>5.4. Renewal of waste water collection and treatment</t>
  </si>
  <si>
    <t>5.5. Collection and transport of non-hazardous waste in source segregated fractions</t>
  </si>
  <si>
    <t>5.6. Anaerobic digestion of sewage sludge</t>
  </si>
  <si>
    <t>5.7. Anaerobic digestion of bio-waste</t>
  </si>
  <si>
    <t>5.8. Composting of bio-waste</t>
  </si>
  <si>
    <t>5.9. Material recovery from non-hazardous waste</t>
  </si>
  <si>
    <t>5.10. Landfill gas capture and utilisation</t>
  </si>
  <si>
    <t>5.11. Transport of CO2</t>
  </si>
  <si>
    <t>5.12. Underground permanent geological storage of CO2</t>
  </si>
  <si>
    <t>6. Transport</t>
  </si>
  <si>
    <t>6.1. Passenger interurban rail transport</t>
  </si>
  <si>
    <t>6.2. Freight rail transport</t>
  </si>
  <si>
    <t>6.3. Urban and suburban transport, road passenger transport</t>
  </si>
  <si>
    <t>6.4. Operation of personal mobility devices, cycle logistics</t>
  </si>
  <si>
    <t>6.5. Transport by motorbikes, passenger cars and light commercial vehicles</t>
  </si>
  <si>
    <t>6.6. Freight transport services by road</t>
  </si>
  <si>
    <t>6.7. Inland passenger water transport</t>
  </si>
  <si>
    <t>6.8. Inland freight water transport</t>
  </si>
  <si>
    <t>6.9. Retrofitting of inland water passenger and freight transport</t>
  </si>
  <si>
    <t>6.10. Sea and coastal freight water transport, vessels for port operations and auxiliary activities</t>
  </si>
  <si>
    <t>6.11. Sea and coastal passenger water transport</t>
  </si>
  <si>
    <t>6.12. Retrofitting of sea and coastal freight and passenger water transport</t>
  </si>
  <si>
    <t>6.13. Infrastructure for personal mobility, cycle logistics</t>
  </si>
  <si>
    <t>6.14. Infrastructure for rail transport</t>
  </si>
  <si>
    <t>6.15. Infrastructure enabling low-carbon road transport and public transport</t>
  </si>
  <si>
    <t>6.16. Infrastructure enabling low carbon water transport</t>
  </si>
  <si>
    <t>6.17. Low carbon airport infrastructure</t>
  </si>
  <si>
    <t>7. Construction and real estate activities</t>
  </si>
  <si>
    <t>7.1. Construction of new buildings</t>
  </si>
  <si>
    <t>7.2. Renovation of existing buildings</t>
  </si>
  <si>
    <t>7.3. Installation, maintenance and repair of energy efficiency equipment</t>
  </si>
  <si>
    <t>7.4. Installation, maintenance and repair of charging stations for electric vehicles in buildings (and parking spaces attached to buildings)</t>
  </si>
  <si>
    <t>7.5. Installation, maintenance and repair of instruments and devices for measuring, regulation and controlling energy performance of buildings</t>
  </si>
  <si>
    <t>7.6. Installation, maintenance and repair of renewable energy technologies</t>
  </si>
  <si>
    <t>7.7. Acquisition and ownership of buildings</t>
  </si>
  <si>
    <t>8. Information and communication</t>
  </si>
  <si>
    <t>8.1. Data processing, hosting and related activities</t>
  </si>
  <si>
    <t>8.2. Data-driven solutions for GHG emissions reductions</t>
  </si>
  <si>
    <t>9. Professional, scientific and technical activities</t>
  </si>
  <si>
    <t>9.1. Close to market research, development and innovation</t>
  </si>
  <si>
    <t>9.2. Research, development and innovation for direct air capture of CO2</t>
  </si>
  <si>
    <t>9.3. Professional services related to energy performance of buildings</t>
  </si>
  <si>
    <t xml:space="preserve">Category </t>
  </si>
  <si>
    <t>Total (€)</t>
  </si>
  <si>
    <t>Share (%)</t>
  </si>
  <si>
    <t>Access to Essential Services - Healthcare</t>
  </si>
  <si>
    <t xml:space="preserve">Total green and social categories: </t>
  </si>
  <si>
    <t>Refinancing</t>
  </si>
  <si>
    <t>Financing</t>
  </si>
  <si>
    <t>(Vse)</t>
  </si>
  <si>
    <t>Oznake vrstic</t>
  </si>
  <si>
    <t>Allocated amount</t>
  </si>
  <si>
    <t>Category</t>
  </si>
  <si>
    <t>SDGs/EU Environmental Objective</t>
  </si>
  <si>
    <t>Project Category</t>
  </si>
  <si>
    <t>Year</t>
  </si>
  <si>
    <t>2023 (€)</t>
  </si>
  <si>
    <t xml:space="preserve">Access to Essential Servicies - Social inclusion </t>
  </si>
  <si>
    <t>Project name</t>
  </si>
  <si>
    <t>2560-23-0132</t>
  </si>
  <si>
    <t>Post-flood intervention measures - municipal infrastructure - Mežica</t>
  </si>
  <si>
    <t>2560-23-0113</t>
  </si>
  <si>
    <t>Municipal infrastructure 4.8. - Gornji Grad</t>
  </si>
  <si>
    <t>2560-23-0130</t>
  </si>
  <si>
    <t>Post-flood intervention measures - municipal infrastructure - Medvode</t>
  </si>
  <si>
    <t>2560-23-0125</t>
  </si>
  <si>
    <t>Municipal infrastructure 4.8. - Ljubno</t>
  </si>
  <si>
    <t>2560-23-0107</t>
  </si>
  <si>
    <t>NN 4.8.2023 - Municipality Črna na Koroškem</t>
  </si>
  <si>
    <t>2560-23-0156</t>
  </si>
  <si>
    <t>Post-flood intervention measures - municipal infrastructure - Škofja Loka</t>
  </si>
  <si>
    <t>2560-23-0117</t>
  </si>
  <si>
    <t>Municipal infrastructure 4.8. - Kamnik</t>
  </si>
  <si>
    <t>2560-23-0142</t>
  </si>
  <si>
    <t>Post-flood intervention measures - municipal infrastructure - Prevalje</t>
  </si>
  <si>
    <t>2560-23-0095</t>
  </si>
  <si>
    <t>NN 4.8.2023 - Municipality Dravograd</t>
  </si>
  <si>
    <t>2560-23-0112</t>
  </si>
  <si>
    <t>Municipal infrastructure 4.8. - Gorenja vas-Poljane</t>
  </si>
  <si>
    <t>2560-23-0109</t>
  </si>
  <si>
    <t>Municipal infrastructure. 4.8. - Dobrova-Polhov Gradec</t>
  </si>
  <si>
    <t>2560-23-0158</t>
  </si>
  <si>
    <t>Post-flood intervention measures - municipal infrastructure - Šoštanj</t>
  </si>
  <si>
    <t>2560-23-0147</t>
  </si>
  <si>
    <t>Post-flood intervention measures - municipal infrastructure - Ravne na Koroškem</t>
  </si>
  <si>
    <t>2560-23-0149</t>
  </si>
  <si>
    <t>Post-flood intervention measures - municipal infrastructure - Slovenj Gradec</t>
  </si>
  <si>
    <t>Allocated in 2023 (€)</t>
  </si>
  <si>
    <t>Allocated in 2024(€)</t>
  </si>
  <si>
    <t>2024 (€)</t>
  </si>
  <si>
    <t>Portfolio nr. 1</t>
  </si>
  <si>
    <t>Asilium centres</t>
  </si>
  <si>
    <t>migrants from Ukraine</t>
  </si>
  <si>
    <t>Bond eligible amount (EUR)
Σ 23+24</t>
  </si>
  <si>
    <t>RS financing 2024 (EUR)</t>
  </si>
  <si>
    <t>1542-21-0001</t>
  </si>
  <si>
    <t>Government Office for the Support and Integration of Migrants</t>
  </si>
  <si>
    <t>Care and integration of migrants</t>
  </si>
  <si>
    <t>The Office performs the tasks laid down by the laws governing aliens, international protection and temporary protection of displaced persons. To this end, resources are provided for the care and integration of migrants</t>
  </si>
  <si>
    <t>2560-23-0005</t>
  </si>
  <si>
    <t>Floods 15. - 18. September 2022</t>
  </si>
  <si>
    <t>Population in Slovenia affected by a natural disaster</t>
  </si>
  <si>
    <t>Vsota od RS financing 2024 (EUR)</t>
  </si>
  <si>
    <t>Vsota od Bond eligible amount (EUR)
Σ 23+24</t>
  </si>
  <si>
    <t xml:space="preserve">Total social categories: </t>
  </si>
  <si>
    <t>Total 2023-24
 (€)</t>
  </si>
  <si>
    <t>Access to essential servicies - Healthcare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</si>
</sst>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00_);_(* \(#,##0.00\);_(* &quot;-&quot;??_);_(@_)"/>
    <numFmt numFmtId="165" formatCode="#,##0.00\ &quot;€&quot;"/>
  </numFmts>
  <fonts count="41" x14ac:knownFonts="1">
    <font>
      <sz val="11"/>
      <color theme="1"/>
      <name val="Arial"/>
      <family val="2"/>
      <charset val="238"/>
    </font>
    <font>
      <sz val="11"/>
      <color theme="1"/>
      <name val="Calibri"/>
      <family val="2"/>
      <charset val="238"/>
      <scheme val="minor"/>
    </font>
    <font>
      <sz val="11"/>
      <color theme="1"/>
      <name val="Calibri"/>
      <family val="2"/>
      <charset val="238"/>
      <scheme val="minor"/>
    </font>
    <font>
      <sz val="10"/>
      <color theme="1"/>
      <name val="Arial"/>
      <family val="2"/>
      <charset val="238"/>
    </font>
    <font>
      <sz val="10"/>
      <name val="Arial"/>
      <family val="2"/>
      <charset val="238"/>
    </font>
    <font>
      <sz val="11"/>
      <color theme="5" tint="-0.249977111117893"/>
      <name val="Arial"/>
      <family val="2"/>
      <charset val="238"/>
    </font>
    <font>
      <sz val="11"/>
      <color theme="6" tint="-0.249977111117893"/>
      <name val="Arial"/>
      <family val="2"/>
      <charset val="238"/>
    </font>
    <font>
      <b/>
      <sz val="10"/>
      <color theme="1"/>
      <name val="Arial"/>
      <family val="2"/>
      <charset val="238"/>
    </font>
    <font>
      <sz val="11"/>
      <color rgb="FF0070C0"/>
      <name val="Arial"/>
      <family val="2"/>
      <charset val="238"/>
    </font>
    <font>
      <b/>
      <sz val="10"/>
      <color theme="0"/>
      <name val="Arial"/>
      <family val="2"/>
      <charset val="238"/>
    </font>
    <font>
      <sz val="11"/>
      <color rgb="FF000000"/>
      <name val="Calibri"/>
      <family val="2"/>
      <scheme val="minor"/>
    </font>
    <font>
      <sz val="11"/>
      <color theme="9" tint="-0.249977111117893"/>
      <name val="Arial"/>
      <family val="2"/>
      <charset val="238"/>
    </font>
    <font>
      <sz val="11"/>
      <color theme="0" tint="-0.499984740745262"/>
      <name val="Arial"/>
      <family val="2"/>
      <charset val="238"/>
    </font>
    <font>
      <sz val="11"/>
      <color theme="3" tint="0.39997558519241921"/>
      <name val="Arial"/>
      <family val="2"/>
      <charset val="238"/>
    </font>
    <font>
      <sz val="12"/>
      <color rgb="FF404040"/>
      <name val="Arial"/>
      <family val="2"/>
      <charset val="238"/>
    </font>
    <font>
      <sz val="11"/>
      <color theme="1"/>
      <name val="Arial"/>
      <family val="2"/>
      <charset val="238"/>
    </font>
    <font>
      <b/>
      <sz val="11"/>
      <color theme="0"/>
      <name val="Arial"/>
      <family val="2"/>
    </font>
    <font>
      <sz val="8"/>
      <name val="Arial"/>
      <family val="2"/>
      <charset val="238"/>
    </font>
    <font>
      <sz val="10"/>
      <color rgb="FF000000"/>
      <name val="Arial"/>
      <family val="2"/>
      <charset val="238"/>
    </font>
    <font>
      <sz val="11"/>
      <color theme="1"/>
      <name val="Times New Roman"/>
      <family val="1"/>
      <charset val="238"/>
    </font>
    <font>
      <sz val="14"/>
      <color theme="1"/>
      <name val="Times New Roman"/>
      <family val="1"/>
      <charset val="238"/>
    </font>
    <font>
      <b/>
      <sz val="12"/>
      <color rgb="FF2D5195"/>
      <name val="Times New Roman"/>
      <family val="1"/>
      <charset val="238"/>
    </font>
    <font>
      <sz val="12"/>
      <color theme="1"/>
      <name val="Times New Roman"/>
      <family val="1"/>
      <charset val="238"/>
    </font>
    <font>
      <b/>
      <sz val="12"/>
      <name val="Times New Roman"/>
      <family val="1"/>
      <charset val="238"/>
    </font>
    <font>
      <b/>
      <sz val="12"/>
      <color theme="0"/>
      <name val="Times New Roman"/>
      <family val="1"/>
      <charset val="238"/>
    </font>
    <font>
      <sz val="11"/>
      <color theme="0"/>
      <name val="Times New Roman"/>
      <family val="1"/>
      <charset val="238"/>
    </font>
    <font>
      <b/>
      <sz val="11"/>
      <color theme="0"/>
      <name val="Calibri"/>
      <family val="2"/>
      <charset val="238"/>
      <scheme val="minor"/>
    </font>
    <font>
      <b/>
      <sz val="11"/>
      <color theme="1"/>
      <name val="Calibri"/>
      <family val="2"/>
      <charset val="238"/>
      <scheme val="minor"/>
    </font>
    <font>
      <sz val="11"/>
      <name val="Calibri"/>
      <family val="2"/>
      <charset val="238"/>
      <scheme val="minor"/>
    </font>
    <font>
      <b/>
      <sz val="11"/>
      <color rgb="FFBB3333"/>
      <name val="Calibri"/>
      <family val="2"/>
      <charset val="238"/>
      <scheme val="minor"/>
    </font>
    <font>
      <sz val="11"/>
      <color rgb="FFFF0000"/>
      <name val="Times New Roman"/>
      <family val="1"/>
      <charset val="238"/>
    </font>
    <font>
      <b/>
      <sz val="11"/>
      <color theme="1"/>
      <name val="Calibri"/>
      <family val="2"/>
      <charset val="238"/>
    </font>
    <font>
      <b/>
      <sz val="11"/>
      <color theme="0"/>
      <name val="Calibri"/>
      <family val="2"/>
      <charset val="238"/>
    </font>
    <font>
      <sz val="11"/>
      <color theme="1"/>
      <name val="Calibri"/>
      <family val="2"/>
      <charset val="238"/>
    </font>
    <font>
      <b/>
      <sz val="11"/>
      <color theme="9" tint="-0.499984740745262"/>
      <name val="Calibri"/>
      <family val="2"/>
      <charset val="238"/>
    </font>
    <font>
      <b/>
      <sz val="14"/>
      <color theme="0"/>
      <name val="Calibri"/>
      <family val="2"/>
      <charset val="238"/>
      <scheme val="minor"/>
    </font>
    <font>
      <b/>
      <sz val="12"/>
      <name val="Calibri"/>
      <family val="2"/>
      <charset val="238"/>
      <scheme val="minor"/>
    </font>
    <font>
      <b/>
      <sz val="12"/>
      <color theme="1"/>
      <name val="Calibri"/>
      <family val="2"/>
      <charset val="238"/>
      <scheme val="minor"/>
    </font>
    <font>
      <b/>
      <sz val="14"/>
      <color theme="0" tint="-4.9989318521683403E-2"/>
      <name val="Calibri"/>
      <family val="2"/>
      <charset val="238"/>
      <scheme val="minor"/>
    </font>
    <font>
      <b/>
      <sz val="12"/>
      <color theme="0" tint="-4.9989318521683403E-2"/>
      <name val="Calibri"/>
      <family val="2"/>
      <charset val="238"/>
      <scheme val="minor"/>
    </font>
    <font>
      <sz val="11"/>
      <name val="Calibri"/>
      <family val="2"/>
      <charset val="238"/>
    </font>
  </fonts>
  <fills count="8">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0" tint="-4.9989318521683403E-2"/>
        <bgColor indexed="64"/>
      </patternFill>
    </fill>
    <fill>
      <patternFill patternType="solid">
        <fgColor rgb="FF2D5195"/>
        <bgColor indexed="64"/>
      </patternFill>
    </fill>
    <fill>
      <patternFill patternType="solid">
        <fgColor rgb="FF00B050"/>
        <bgColor indexed="64"/>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theme="8" tint="0.39997558519241921"/>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theme="4" tint="0.39997558519241921"/>
      </bottom>
      <diagonal/>
    </border>
    <border>
      <left style="medium">
        <color indexed="64"/>
      </left>
      <right style="thin">
        <color indexed="64"/>
      </right>
      <top style="thin">
        <color indexed="64"/>
      </top>
      <bottom style="thin">
        <color theme="4" tint="0.3999755851924192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5">
    <xf numFmtId="0" fontId="0" fillId="0" borderId="0"/>
    <xf numFmtId="0" fontId="10" fillId="0" borderId="0"/>
    <xf numFmtId="0" fontId="4" fillId="0" borderId="0"/>
    <xf numFmtId="44" fontId="15" fillId="0" borderId="0" applyFont="0" applyFill="0" applyBorder="0" applyAlignment="0" applyProtection="0"/>
    <xf numFmtId="0" fontId="2" fillId="0" borderId="0"/>
  </cellStyleXfs>
  <cellXfs count="127">
    <xf numFmtId="0" fontId="0" fillId="0" borderId="0" xfId="0"/>
    <xf numFmtId="0" fontId="0" fillId="0" borderId="0" xfId="0" applyAlignment="1">
      <alignment wrapText="1"/>
    </xf>
    <xf numFmtId="0" fontId="5" fillId="0" borderId="0" xfId="0" applyFont="1"/>
    <xf numFmtId="0" fontId="6" fillId="0" borderId="0" xfId="0" applyFont="1"/>
    <xf numFmtId="0" fontId="11" fillId="0" borderId="0" xfId="0" applyFont="1"/>
    <xf numFmtId="0" fontId="12" fillId="0" borderId="0" xfId="0" applyFont="1"/>
    <xf numFmtId="0" fontId="13" fillId="0" borderId="0" xfId="0" applyFont="1"/>
    <xf numFmtId="0" fontId="8" fillId="0" borderId="0" xfId="0" applyFont="1"/>
    <xf numFmtId="0" fontId="14" fillId="0" borderId="0" xfId="0" applyFont="1" applyAlignment="1">
      <alignment horizontal="left" vertical="center" wrapText="1" indent="1"/>
    </xf>
    <xf numFmtId="0" fontId="14" fillId="0" borderId="0" xfId="0" applyFont="1"/>
    <xf numFmtId="165" fontId="7" fillId="0" borderId="0" xfId="0" applyNumberFormat="1" applyFont="1" applyAlignment="1">
      <alignment vertical="center" wrapText="1"/>
    </xf>
    <xf numFmtId="0" fontId="3" fillId="0" borderId="1" xfId="0" applyFont="1" applyBorder="1" applyAlignment="1">
      <alignment vertical="center"/>
    </xf>
    <xf numFmtId="0" fontId="3" fillId="0" borderId="0" xfId="0" applyFont="1" applyAlignment="1">
      <alignment vertical="center"/>
    </xf>
    <xf numFmtId="0" fontId="0" fillId="0" borderId="0" xfId="0" applyAlignment="1">
      <alignment horizontal="center" vertical="center"/>
    </xf>
    <xf numFmtId="0" fontId="3" fillId="0" borderId="1" xfId="0" applyFont="1" applyBorder="1" applyAlignment="1">
      <alignment horizontal="left" vertical="center" wrapText="1"/>
    </xf>
    <xf numFmtId="165" fontId="9" fillId="0" borderId="6" xfId="0" applyNumberFormat="1" applyFont="1" applyBorder="1" applyAlignment="1">
      <alignment vertical="center" wrapText="1"/>
    </xf>
    <xf numFmtId="164" fontId="9" fillId="0" borderId="6" xfId="0" applyNumberFormat="1" applyFont="1" applyBorder="1" applyAlignment="1">
      <alignment vertical="center" wrapText="1"/>
    </xf>
    <xf numFmtId="164" fontId="9" fillId="0" borderId="6" xfId="0" applyNumberFormat="1" applyFont="1" applyBorder="1" applyAlignment="1">
      <alignment horizontal="center" vertical="center" wrapText="1"/>
    </xf>
    <xf numFmtId="165" fontId="9" fillId="0" borderId="8" xfId="0" applyNumberFormat="1" applyFont="1" applyBorder="1" applyAlignment="1">
      <alignment vertical="center" wrapText="1"/>
    </xf>
    <xf numFmtId="0" fontId="3" fillId="0" borderId="9" xfId="0" applyFont="1" applyBorder="1" applyAlignment="1">
      <alignment horizontal="center" vertical="center" wrapText="1"/>
    </xf>
    <xf numFmtId="0" fontId="3" fillId="0" borderId="9" xfId="0" applyFont="1" applyBorder="1" applyAlignment="1">
      <alignment vertical="center"/>
    </xf>
    <xf numFmtId="3" fontId="0" fillId="0" borderId="0" xfId="0" applyNumberFormat="1"/>
    <xf numFmtId="0" fontId="18" fillId="0" borderId="1" xfId="1" applyFont="1" applyBorder="1" applyAlignment="1">
      <alignment horizontal="left" vertical="center" wrapText="1" readingOrder="1"/>
    </xf>
    <xf numFmtId="0" fontId="19" fillId="0" borderId="0" xfId="4" applyFont="1"/>
    <xf numFmtId="3" fontId="19" fillId="0" borderId="0" xfId="4" applyNumberFormat="1" applyFont="1"/>
    <xf numFmtId="4" fontId="19" fillId="0" borderId="0" xfId="4" applyNumberFormat="1" applyFont="1"/>
    <xf numFmtId="0" fontId="20" fillId="0" borderId="0" xfId="4" applyFont="1"/>
    <xf numFmtId="3" fontId="21" fillId="0" borderId="10" xfId="4" applyNumberFormat="1" applyFont="1" applyBorder="1"/>
    <xf numFmtId="3" fontId="22" fillId="3" borderId="11" xfId="4" applyNumberFormat="1" applyFont="1" applyFill="1" applyBorder="1"/>
    <xf numFmtId="0" fontId="23" fillId="4" borderId="15" xfId="4" applyFont="1" applyFill="1" applyBorder="1"/>
    <xf numFmtId="3" fontId="22" fillId="3" borderId="1" xfId="4" applyNumberFormat="1" applyFont="1" applyFill="1" applyBorder="1"/>
    <xf numFmtId="3" fontId="22" fillId="3" borderId="7" xfId="4" applyNumberFormat="1" applyFont="1" applyFill="1" applyBorder="1" applyAlignment="1">
      <alignment wrapText="1"/>
    </xf>
    <xf numFmtId="0" fontId="23" fillId="4" borderId="17" xfId="4" applyFont="1" applyFill="1" applyBorder="1" applyAlignment="1">
      <alignment wrapText="1"/>
    </xf>
    <xf numFmtId="0" fontId="24" fillId="5" borderId="19" xfId="4" applyFont="1" applyFill="1" applyBorder="1" applyAlignment="1">
      <alignment horizontal="center"/>
    </xf>
    <xf numFmtId="0" fontId="24" fillId="5" borderId="13" xfId="4" applyFont="1" applyFill="1" applyBorder="1" applyAlignment="1">
      <alignment horizontal="center"/>
    </xf>
    <xf numFmtId="0" fontId="24" fillId="5" borderId="20" xfId="4" applyFont="1" applyFill="1" applyBorder="1"/>
    <xf numFmtId="9" fontId="21" fillId="0" borderId="10" xfId="4" applyNumberFormat="1" applyFont="1" applyBorder="1"/>
    <xf numFmtId="9" fontId="22" fillId="3" borderId="14" xfId="4" applyNumberFormat="1" applyFont="1" applyFill="1" applyBorder="1"/>
    <xf numFmtId="9" fontId="22" fillId="3" borderId="16" xfId="4" applyNumberFormat="1" applyFont="1" applyFill="1" applyBorder="1"/>
    <xf numFmtId="0" fontId="2" fillId="0" borderId="0" xfId="4"/>
    <xf numFmtId="0" fontId="25" fillId="0" borderId="0" xfId="4" applyFont="1"/>
    <xf numFmtId="0" fontId="19" fillId="0" borderId="0" xfId="4" applyFont="1" applyAlignment="1">
      <alignment wrapText="1"/>
    </xf>
    <xf numFmtId="3" fontId="25" fillId="0" borderId="0" xfId="4" applyNumberFormat="1" applyFont="1"/>
    <xf numFmtId="3" fontId="18" fillId="0" borderId="1" xfId="1" applyNumberFormat="1" applyFont="1" applyBorder="1" applyAlignment="1">
      <alignment horizontal="right" vertical="center" wrapText="1" readingOrder="1"/>
    </xf>
    <xf numFmtId="0" fontId="3" fillId="0" borderId="9" xfId="0" applyFont="1" applyBorder="1" applyAlignment="1">
      <alignment horizontal="left" vertical="center" wrapText="1"/>
    </xf>
    <xf numFmtId="3" fontId="18" fillId="0" borderId="1" xfId="1" applyNumberFormat="1" applyFont="1" applyBorder="1" applyAlignment="1">
      <alignment horizontal="right" wrapText="1" readingOrder="1"/>
    </xf>
    <xf numFmtId="3" fontId="3" fillId="0" borderId="1" xfId="0" applyNumberFormat="1" applyFont="1" applyBorder="1" applyAlignment="1">
      <alignment horizontal="right"/>
    </xf>
    <xf numFmtId="3" fontId="18" fillId="0" borderId="1" xfId="1" applyNumberFormat="1" applyFont="1" applyBorder="1" applyAlignment="1">
      <alignment wrapText="1" readingOrder="1"/>
    </xf>
    <xf numFmtId="3" fontId="3" fillId="0" borderId="1" xfId="0" applyNumberFormat="1" applyFont="1" applyBorder="1"/>
    <xf numFmtId="0" fontId="0" fillId="0" borderId="0" xfId="0" pivotButton="1"/>
    <xf numFmtId="0" fontId="0" fillId="0" borderId="0" xfId="0" applyAlignment="1">
      <alignment horizontal="left"/>
    </xf>
    <xf numFmtId="3" fontId="28" fillId="3" borderId="6" xfId="4" applyNumberFormat="1" applyFont="1" applyFill="1" applyBorder="1" applyAlignment="1">
      <alignment horizontal="right" vertical="center"/>
    </xf>
    <xf numFmtId="3" fontId="28" fillId="3" borderId="18" xfId="4" applyNumberFormat="1" applyFont="1" applyFill="1" applyBorder="1" applyAlignment="1">
      <alignment horizontal="right" vertical="center"/>
    </xf>
    <xf numFmtId="0" fontId="27" fillId="0" borderId="1" xfId="4" applyFont="1" applyBorder="1" applyAlignment="1">
      <alignment vertical="center" wrapText="1"/>
    </xf>
    <xf numFmtId="0" fontId="27" fillId="0" borderId="11" xfId="4" applyFont="1" applyBorder="1" applyAlignment="1">
      <alignment vertical="center" wrapText="1"/>
    </xf>
    <xf numFmtId="0" fontId="1" fillId="0" borderId="0" xfId="4" applyFont="1"/>
    <xf numFmtId="3" fontId="28" fillId="3" borderId="1" xfId="4" applyNumberFormat="1" applyFont="1" applyFill="1" applyBorder="1" applyAlignment="1">
      <alignment horizontal="right" vertical="center"/>
    </xf>
    <xf numFmtId="3" fontId="28" fillId="3" borderId="16" xfId="4" applyNumberFormat="1" applyFont="1" applyFill="1" applyBorder="1" applyAlignment="1">
      <alignment horizontal="right" vertical="center"/>
    </xf>
    <xf numFmtId="0" fontId="29" fillId="0" borderId="10" xfId="4" applyFont="1" applyBorder="1" applyAlignment="1">
      <alignment wrapText="1"/>
    </xf>
    <xf numFmtId="3" fontId="29" fillId="0" borderId="10" xfId="4" applyNumberFormat="1" applyFont="1" applyBorder="1" applyAlignment="1">
      <alignment horizontal="right"/>
    </xf>
    <xf numFmtId="0" fontId="26" fillId="7" borderId="7" xfId="4" applyFont="1" applyFill="1" applyBorder="1" applyAlignment="1">
      <alignment horizontal="center" vertical="center"/>
    </xf>
    <xf numFmtId="3" fontId="28" fillId="3" borderId="11" xfId="4" applyNumberFormat="1" applyFont="1" applyFill="1" applyBorder="1" applyAlignment="1">
      <alignment horizontal="right" vertical="center"/>
    </xf>
    <xf numFmtId="3" fontId="28" fillId="3" borderId="14" xfId="4" applyNumberFormat="1" applyFont="1" applyFill="1" applyBorder="1" applyAlignment="1">
      <alignment horizontal="right" vertical="center"/>
    </xf>
    <xf numFmtId="0" fontId="1" fillId="0" borderId="0" xfId="4" applyFont="1" applyAlignment="1">
      <alignment wrapText="1"/>
    </xf>
    <xf numFmtId="3" fontId="28" fillId="3" borderId="2" xfId="4" applyNumberFormat="1" applyFont="1" applyFill="1" applyBorder="1" applyAlignment="1">
      <alignment horizontal="right" vertical="center"/>
    </xf>
    <xf numFmtId="3" fontId="28" fillId="3" borderId="23" xfId="4" applyNumberFormat="1" applyFont="1" applyFill="1" applyBorder="1" applyAlignment="1">
      <alignment horizontal="right" vertical="center"/>
    </xf>
    <xf numFmtId="0" fontId="0" fillId="0" borderId="0" xfId="0" applyAlignment="1">
      <alignment horizontal="left" indent="1"/>
    </xf>
    <xf numFmtId="44" fontId="0" fillId="0" borderId="0" xfId="3" applyFont="1"/>
    <xf numFmtId="3" fontId="2" fillId="0" borderId="0" xfId="4" applyNumberFormat="1"/>
    <xf numFmtId="42" fontId="0" fillId="0" borderId="0" xfId="3" applyNumberFormat="1" applyFont="1"/>
    <xf numFmtId="42" fontId="0" fillId="0" borderId="0" xfId="0" applyNumberFormat="1"/>
    <xf numFmtId="3" fontId="30" fillId="0" borderId="0" xfId="4" applyNumberFormat="1" applyFont="1"/>
    <xf numFmtId="3" fontId="1" fillId="0" borderId="0" xfId="4" applyNumberFormat="1" applyFont="1"/>
    <xf numFmtId="1" fontId="31" fillId="0" borderId="2" xfId="0" applyNumberFormat="1" applyFont="1" applyBorder="1" applyAlignment="1">
      <alignment horizontal="center" vertical="center" wrapText="1"/>
    </xf>
    <xf numFmtId="165" fontId="32" fillId="0" borderId="2" xfId="0" applyNumberFormat="1" applyFont="1" applyBorder="1" applyAlignment="1">
      <alignment horizontal="center" vertical="center" wrapText="1"/>
    </xf>
    <xf numFmtId="165" fontId="31" fillId="0" borderId="2" xfId="0" applyNumberFormat="1" applyFont="1" applyBorder="1" applyAlignment="1">
      <alignment horizontal="center" vertical="center" wrapText="1"/>
    </xf>
    <xf numFmtId="0" fontId="31" fillId="0" borderId="2" xfId="0" applyFont="1" applyBorder="1" applyAlignment="1">
      <alignment horizontal="center" vertical="center" wrapText="1"/>
    </xf>
    <xf numFmtId="0" fontId="33" fillId="0" borderId="1" xfId="0" applyFont="1" applyBorder="1" applyAlignment="1">
      <alignment horizontal="left" vertical="center"/>
    </xf>
    <xf numFmtId="0" fontId="33" fillId="0" borderId="1" xfId="0" applyFont="1" applyBorder="1" applyAlignment="1">
      <alignment vertical="center" wrapText="1"/>
    </xf>
    <xf numFmtId="0" fontId="33" fillId="0" borderId="1" xfId="0" applyFont="1" applyBorder="1" applyAlignment="1">
      <alignment horizontal="center" vertical="center" wrapText="1"/>
    </xf>
    <xf numFmtId="0" fontId="33" fillId="0" borderId="1" xfId="0" applyFont="1" applyBorder="1" applyAlignment="1">
      <alignment horizontal="left" vertical="center" wrapText="1"/>
    </xf>
    <xf numFmtId="0" fontId="33" fillId="0" borderId="7" xfId="0" applyFont="1" applyBorder="1" applyAlignment="1">
      <alignment horizontal="left" vertical="center" wrapText="1"/>
    </xf>
    <xf numFmtId="0" fontId="33" fillId="0" borderId="7" xfId="0" applyFont="1" applyBorder="1" applyAlignment="1">
      <alignment vertical="center" wrapText="1"/>
    </xf>
    <xf numFmtId="44" fontId="34" fillId="0" borderId="5" xfId="3" applyFont="1" applyFill="1" applyBorder="1"/>
    <xf numFmtId="3" fontId="33" fillId="0" borderId="1" xfId="3" applyNumberFormat="1" applyFont="1" applyFill="1" applyBorder="1" applyAlignment="1">
      <alignment horizontal="right" vertical="center"/>
    </xf>
    <xf numFmtId="3" fontId="34" fillId="0" borderId="5" xfId="3" applyNumberFormat="1" applyFont="1" applyFill="1" applyBorder="1" applyAlignment="1">
      <alignment horizontal="right" vertical="center"/>
    </xf>
    <xf numFmtId="0" fontId="35" fillId="6" borderId="13" xfId="4" applyFont="1" applyFill="1" applyBorder="1" applyAlignment="1">
      <alignment horizontal="center" vertical="center" wrapText="1"/>
    </xf>
    <xf numFmtId="0" fontId="36" fillId="4" borderId="22" xfId="4" applyFont="1" applyFill="1" applyBorder="1" applyAlignment="1">
      <alignment horizontal="left" vertical="center" wrapText="1"/>
    </xf>
    <xf numFmtId="0" fontId="36" fillId="4" borderId="21" xfId="4" applyFont="1" applyFill="1" applyBorder="1" applyAlignment="1">
      <alignment wrapText="1"/>
    </xf>
    <xf numFmtId="3" fontId="37" fillId="3" borderId="3" xfId="4" applyNumberFormat="1" applyFont="1" applyFill="1" applyBorder="1" applyAlignment="1">
      <alignment horizontal="right" vertical="center" wrapText="1"/>
    </xf>
    <xf numFmtId="3" fontId="37" fillId="3" borderId="7" xfId="4" applyNumberFormat="1" applyFont="1" applyFill="1" applyBorder="1" applyAlignment="1">
      <alignment horizontal="right" vertical="center"/>
    </xf>
    <xf numFmtId="3" fontId="37" fillId="3" borderId="24" xfId="4" applyNumberFormat="1" applyFont="1" applyFill="1" applyBorder="1" applyAlignment="1">
      <alignment horizontal="right" vertical="center"/>
    </xf>
    <xf numFmtId="0" fontId="40" fillId="0" borderId="1" xfId="0" applyFont="1" applyBorder="1" applyAlignment="1">
      <alignment horizontal="center" vertical="center"/>
    </xf>
    <xf numFmtId="0" fontId="33" fillId="0" borderId="7" xfId="0" applyFont="1" applyFill="1" applyBorder="1" applyAlignment="1">
      <alignment horizontal="left" vertical="center"/>
    </xf>
    <xf numFmtId="0" fontId="33" fillId="0" borderId="7" xfId="0" applyFont="1" applyFill="1" applyBorder="1" applyAlignment="1">
      <alignment horizontal="left" vertical="center" wrapText="1"/>
    </xf>
    <xf numFmtId="0" fontId="33" fillId="0" borderId="7" xfId="0" applyFont="1" applyFill="1" applyBorder="1" applyAlignment="1">
      <alignment vertical="center" wrapText="1"/>
    </xf>
    <xf numFmtId="0" fontId="33" fillId="0" borderId="7" xfId="0" applyFont="1" applyFill="1" applyBorder="1" applyAlignment="1">
      <alignment horizontal="center" vertical="center" wrapText="1"/>
    </xf>
    <xf numFmtId="0" fontId="33" fillId="0" borderId="1" xfId="0" applyFont="1" applyFill="1" applyBorder="1" applyAlignment="1">
      <alignment horizontal="left" vertical="center"/>
    </xf>
    <xf numFmtId="0" fontId="33" fillId="0" borderId="1" xfId="0" applyFont="1" applyFill="1" applyBorder="1" applyAlignment="1">
      <alignment horizontal="left" vertical="center" wrapText="1"/>
    </xf>
    <xf numFmtId="0" fontId="33" fillId="0" borderId="1" xfId="0" applyFont="1" applyFill="1" applyBorder="1" applyAlignment="1">
      <alignment vertical="center" wrapText="1"/>
    </xf>
    <xf numFmtId="0" fontId="33" fillId="0" borderId="1" xfId="0" applyFont="1" applyFill="1" applyBorder="1" applyAlignment="1">
      <alignment horizontal="center" vertical="center" wrapText="1"/>
    </xf>
    <xf numFmtId="0" fontId="36" fillId="4" borderId="17" xfId="4" applyFont="1" applyFill="1" applyBorder="1" applyAlignment="1">
      <alignment horizontal="left" vertical="center"/>
    </xf>
    <xf numFmtId="0" fontId="36" fillId="4" borderId="25" xfId="4" applyFont="1" applyFill="1" applyBorder="1"/>
    <xf numFmtId="3" fontId="38" fillId="6" borderId="26" xfId="4" applyNumberFormat="1" applyFont="1" applyFill="1" applyBorder="1" applyAlignment="1">
      <alignment vertical="center"/>
    </xf>
    <xf numFmtId="3" fontId="38" fillId="6" borderId="27" xfId="4" applyNumberFormat="1" applyFont="1" applyFill="1" applyBorder="1" applyAlignment="1">
      <alignment vertical="center"/>
    </xf>
    <xf numFmtId="3" fontId="39" fillId="6" borderId="27" xfId="4" applyNumberFormat="1" applyFont="1" applyFill="1" applyBorder="1" applyAlignment="1">
      <alignment horizontal="right" vertical="center"/>
    </xf>
    <xf numFmtId="0" fontId="39" fillId="6" borderId="28" xfId="4" applyFont="1" applyFill="1" applyBorder="1" applyAlignment="1">
      <alignment horizontal="right" vertical="center"/>
    </xf>
    <xf numFmtId="0" fontId="27" fillId="0" borderId="29" xfId="4" applyFont="1" applyBorder="1" applyAlignment="1">
      <alignment vertical="center" wrapText="1"/>
    </xf>
    <xf numFmtId="0" fontId="27" fillId="0" borderId="30" xfId="4" applyFont="1" applyBorder="1" applyAlignment="1">
      <alignment vertical="center" wrapText="1"/>
    </xf>
    <xf numFmtId="0" fontId="16" fillId="2" borderId="0" xfId="0" applyFont="1" applyFill="1" applyAlignment="1">
      <alignment horizontal="center"/>
    </xf>
    <xf numFmtId="0" fontId="27" fillId="0" borderId="32" xfId="4" applyFont="1" applyBorder="1" applyAlignment="1">
      <alignment horizontal="center" vertical="center" wrapText="1"/>
    </xf>
    <xf numFmtId="0" fontId="27" fillId="0" borderId="33" xfId="4" applyFont="1" applyBorder="1" applyAlignment="1">
      <alignment horizontal="center" vertical="center" wrapText="1"/>
    </xf>
    <xf numFmtId="0" fontId="26" fillId="7" borderId="12" xfId="4" applyFont="1" applyFill="1" applyBorder="1" applyAlignment="1">
      <alignment horizontal="center" vertical="center"/>
    </xf>
    <xf numFmtId="0" fontId="26" fillId="7" borderId="17" xfId="4" applyFont="1" applyFill="1" applyBorder="1" applyAlignment="1">
      <alignment horizontal="center" vertical="center"/>
    </xf>
    <xf numFmtId="0" fontId="26" fillId="7" borderId="6" xfId="4" applyFont="1" applyFill="1" applyBorder="1" applyAlignment="1">
      <alignment horizontal="center" vertical="center" wrapText="1"/>
    </xf>
    <xf numFmtId="0" fontId="26" fillId="7" borderId="7" xfId="4" applyFont="1" applyFill="1" applyBorder="1" applyAlignment="1">
      <alignment horizontal="center" vertical="center" wrapText="1"/>
    </xf>
    <xf numFmtId="0" fontId="26" fillId="7" borderId="6" xfId="4" applyFont="1" applyFill="1" applyBorder="1" applyAlignment="1">
      <alignment horizontal="center" vertical="center"/>
    </xf>
    <xf numFmtId="0" fontId="26" fillId="7" borderId="18" xfId="4" applyFont="1" applyFill="1" applyBorder="1" applyAlignment="1">
      <alignment horizontal="center" vertical="center" wrapText="1"/>
    </xf>
    <xf numFmtId="0" fontId="26" fillId="7" borderId="24" xfId="4" applyFont="1" applyFill="1" applyBorder="1" applyAlignment="1">
      <alignment horizontal="center" vertical="center"/>
    </xf>
    <xf numFmtId="0" fontId="26" fillId="7" borderId="31" xfId="4" applyFont="1" applyFill="1" applyBorder="1" applyAlignment="1">
      <alignment horizontal="center" vertical="center"/>
    </xf>
    <xf numFmtId="0" fontId="26" fillId="7" borderId="32" xfId="4" applyFont="1" applyFill="1" applyBorder="1" applyAlignment="1">
      <alignment horizontal="center" vertical="center"/>
    </xf>
    <xf numFmtId="0" fontId="26" fillId="7" borderId="29" xfId="4" applyFont="1" applyFill="1" applyBorder="1" applyAlignment="1">
      <alignment horizontal="center" vertical="center" wrapText="1"/>
    </xf>
    <xf numFmtId="0" fontId="26" fillId="7" borderId="25" xfId="4" applyFont="1" applyFill="1" applyBorder="1" applyAlignment="1">
      <alignment horizontal="center" vertical="center" wrapText="1"/>
    </xf>
    <xf numFmtId="0" fontId="27" fillId="0" borderId="17" xfId="4" applyFont="1" applyBorder="1" applyAlignment="1">
      <alignment horizontal="center" vertical="center" wrapText="1"/>
    </xf>
    <xf numFmtId="0" fontId="27" fillId="0" borderId="4" xfId="4" applyFont="1" applyBorder="1" applyAlignment="1">
      <alignment horizontal="center" vertical="center" wrapText="1"/>
    </xf>
    <xf numFmtId="0" fontId="34" fillId="0" borderId="4" xfId="0" applyFont="1" applyBorder="1" applyAlignment="1">
      <alignment horizontal="right"/>
    </xf>
    <xf numFmtId="0" fontId="34" fillId="0" borderId="5" xfId="0" applyFont="1" applyBorder="1" applyAlignment="1">
      <alignment horizontal="right"/>
    </xf>
  </cellXfs>
  <cellStyles count="5">
    <cellStyle name="Navadno" xfId="0" builtinId="0"/>
    <cellStyle name="Navadno 2" xfId="2" xr:uid="{60BC6742-E89A-47FC-BB62-132D648691BE}"/>
    <cellStyle name="Navadno 3" xfId="4" xr:uid="{162B4808-E2BD-4B32-9C5F-50EA4E3DE029}"/>
    <cellStyle name="Normal 2" xfId="1" xr:uid="{70AE69CA-FB06-460B-88AD-B5799F183913}"/>
    <cellStyle name="Valuta" xfId="3" builtinId="4"/>
  </cellStyles>
  <dxfs count="41">
    <dxf>
      <font>
        <b val="0"/>
        <i val="0"/>
        <strike val="0"/>
        <condense val="0"/>
        <extend val="0"/>
        <outline val="0"/>
        <shadow val="0"/>
        <u val="none"/>
        <vertAlign val="baseline"/>
        <sz val="10"/>
        <color theme="1"/>
        <name val="Arial"/>
        <family val="2"/>
        <charset val="23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8" tint="0.39997558519241921"/>
        </bottom>
      </border>
    </dxf>
    <dxf>
      <numFmt numFmtId="3" formatCode="#,##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theme="8" tint="0.39997558519241921"/>
        </bottom>
      </border>
    </dxf>
    <dxf>
      <numFmt numFmtId="3" formatCode="#,##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8" tint="0.39997558519241921"/>
        </bottom>
      </border>
    </dxf>
    <dxf>
      <font>
        <sz val="10"/>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theme="8" tint="0.39997558519241921"/>
        </bottom>
      </border>
    </dxf>
    <dxf>
      <fill>
        <patternFill patternType="none">
          <fgColor rgb="FF000000"/>
          <bgColor auto="1"/>
        </patternFill>
      </fill>
    </dxf>
    <dxf>
      <fill>
        <patternFill patternType="none">
          <fgColor indexed="64"/>
          <bgColor auto="1"/>
        </patternFill>
      </fill>
    </dxf>
    <dxf>
      <font>
        <b/>
        <i val="0"/>
        <strike val="0"/>
        <condense val="0"/>
        <extend val="0"/>
        <outline val="0"/>
        <shadow val="0"/>
        <u val="none"/>
        <vertAlign val="baseline"/>
        <sz val="10"/>
        <color theme="0"/>
        <name val="Arial"/>
        <family val="2"/>
        <charset val="238"/>
        <scheme val="none"/>
      </font>
      <numFmt numFmtId="165" formatCode="#,##0.00\ &quot;€&quo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Calibri"/>
        <family val="2"/>
        <charset val="238"/>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charset val="238"/>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charset val="238"/>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charset val="238"/>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ttom style="medium">
          <color indexed="64"/>
        </bottom>
      </border>
    </dxf>
    <dxf>
      <font>
        <strike val="0"/>
        <outline val="0"/>
        <shadow val="0"/>
        <u val="none"/>
        <vertAlign val="baseline"/>
        <sz val="11"/>
        <name val="Calibri"/>
        <family val="2"/>
        <charset val="238"/>
        <scheme val="none"/>
      </font>
      <fill>
        <patternFill patternType="none">
          <fgColor indexed="64"/>
          <bgColor auto="1"/>
        </patternFill>
      </fill>
    </dxf>
    <dxf>
      <border outline="0">
        <bottom style="thin">
          <color indexed="64"/>
        </bottom>
      </border>
    </dxf>
    <dxf>
      <font>
        <strike val="0"/>
        <outline val="0"/>
        <shadow val="0"/>
        <u val="none"/>
        <vertAlign val="baseline"/>
        <sz val="11"/>
        <name val="Calibri"/>
        <family val="2"/>
        <charset val="238"/>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charset val="238"/>
        <scheme val="none"/>
      </font>
      <numFmt numFmtId="32" formatCode="_-* #,##0\ &quot;€&quot;_-;\-* #,##0\ &quot;€&quot;_-;_-* &quot;-&quot;\ &quot;€&quot;_-;_-@_-"/>
    </dxf>
    <dxf>
      <alignment horizontal="left" vertical="bottom" textRotation="0" wrapText="0" indent="0" justifyLastLine="0" shrinkToFit="0" readingOrder="0"/>
    </dxf>
    <dxf>
      <alignment horizontal="center" vertical="center" textRotation="0" wrapText="0" indent="0" justifyLastLine="0" shrinkToFit="0" readingOrder="0"/>
    </dxf>
    <dxf>
      <numFmt numFmtId="32" formatCode="_-* #,##0\ &quot;€&quot;_-;\-* #,##0\ &quot;€&quot;_-;_-* &quot;-&quot;\ &quot;€&quot;_-;_-@_-"/>
    </dxf>
    <dxf>
      <numFmt numFmtId="3" formatCode="#,##0"/>
    </dxf>
  </dxfs>
  <tableStyles count="0" defaultTableStyle="TableStyleMedium2" defaultPivotStyle="PivotStyleLight16"/>
  <colors>
    <mruColors>
      <color rgb="FF00915A"/>
      <color rgb="FFF54C62"/>
      <color rgb="FF2D51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1080" b="0" i="0" u="none" strike="noStrike" kern="1200" spc="0" baseline="0">
              <a:solidFill>
                <a:sysClr val="windowText" lastClr="000000">
                  <a:lumMod val="75000"/>
                  <a:lumOff val="25000"/>
                </a:sysClr>
              </a:solidFill>
              <a:latin typeface="+mn-lt"/>
              <a:ea typeface="+mn-ea"/>
              <a:cs typeface="+mn-cs"/>
            </a:defRPr>
          </a:pPr>
          <a:endParaRPr lang="sl-SI"/>
        </a:p>
      </c:txPr>
    </c:title>
    <c:autoTitleDeleted val="0"/>
    <c:plotArea>
      <c:layout>
        <c:manualLayout>
          <c:layoutTarget val="inner"/>
          <c:xMode val="edge"/>
          <c:yMode val="edge"/>
          <c:x val="2.1929169737713441E-2"/>
          <c:y val="0.1828988269347831"/>
          <c:w val="0.47686893341658626"/>
          <c:h val="0.76303360581289736"/>
        </c:manualLayout>
      </c:layout>
      <c:doughnutChart>
        <c:varyColors val="1"/>
        <c:ser>
          <c:idx val="1"/>
          <c:order val="0"/>
          <c:tx>
            <c:strRef>
              <c:f>'Summary 2023+2024 '!$B$18</c:f>
              <c:strCache>
                <c:ptCount val="1"/>
                <c:pt idx="0">
                  <c:v>Total expenditures identified by category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508-4B18-BCD4-9755060E3A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508-4B18-BCD4-9755060E3AF8}"/>
              </c:ext>
            </c:extLst>
          </c:dPt>
          <c:dLbls>
            <c:numFmt formatCode="_(&quot;€&quot;* #,##0.00_);_(&quot;€&quot;* \(#,##0.00\);_(&quot;€&quot;* &quot;-&quot;??_);_(@_)" sourceLinked="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ysClr val="windowText" lastClr="000000">
                        <a:lumMod val="75000"/>
                        <a:lumOff val="25000"/>
                      </a:sysClr>
                    </a:solidFill>
                    <a:latin typeface="+mn-lt"/>
                    <a:ea typeface="+mn-ea"/>
                    <a:cs typeface="+mn-cs"/>
                  </a:defRPr>
                </a:pPr>
                <a:endParaRPr lang="sl-SI"/>
              </a:p>
            </c:txPr>
            <c:showLegendKey val="0"/>
            <c:showVal val="1"/>
            <c:showCatName val="0"/>
            <c:showSerName val="0"/>
            <c:showPercent val="0"/>
            <c:showBubbleSize val="0"/>
            <c:showLeaderLines val="0"/>
            <c:extLst>
              <c:ext xmlns:c15="http://schemas.microsoft.com/office/drawing/2012/chart" uri="{CE6537A1-D6FC-4f65-9D91-7224C49458BB}"/>
            </c:extLst>
          </c:dLbls>
          <c:cat>
            <c:strRef>
              <c:f>'Summary 2023+2024 '!$A$19:$A$20</c:f>
              <c:strCache>
                <c:ptCount val="2"/>
                <c:pt idx="0">
                  <c:v>Access to Essential Services - Healthcare </c:v>
                </c:pt>
                <c:pt idx="1">
                  <c:v>Access to Essential Services - Social Inclusion</c:v>
                </c:pt>
              </c:strCache>
            </c:strRef>
          </c:cat>
          <c:val>
            <c:numRef>
              <c:f>'Summary 2023+2024 '!$B$19:$B$20</c:f>
              <c:numCache>
                <c:formatCode>#,##0</c:formatCode>
                <c:ptCount val="2"/>
                <c:pt idx="0">
                  <c:v>145473204.35000002</c:v>
                </c:pt>
                <c:pt idx="1">
                  <c:v>166519807</c:v>
                </c:pt>
              </c:numCache>
            </c:numRef>
          </c:val>
          <c:extLst>
            <c:ext xmlns:c16="http://schemas.microsoft.com/office/drawing/2014/chart" uri="{C3380CC4-5D6E-409C-BE32-E72D297353CC}">
              <c16:uniqueId val="{0000000A-5508-4B18-BCD4-9755060E3AF8}"/>
            </c:ext>
          </c:extLst>
        </c:ser>
        <c:dLbls>
          <c:showLegendKey val="0"/>
          <c:showVal val="1"/>
          <c:showCatName val="0"/>
          <c:showSerName val="0"/>
          <c:showPercent val="0"/>
          <c:showBubbleSize val="0"/>
          <c:showLeaderLines val="0"/>
        </c:dLbls>
        <c:firstSliceAng val="20"/>
        <c:holeSize val="50"/>
      </c:doughnutChart>
      <c:spPr>
        <a:noFill/>
        <a:ln>
          <a:noFill/>
        </a:ln>
        <a:effectLst/>
      </c:spPr>
    </c:plotArea>
    <c:legend>
      <c:legendPos val="b"/>
      <c:layout>
        <c:manualLayout>
          <c:xMode val="edge"/>
          <c:yMode val="edge"/>
          <c:x val="0.5366829015126926"/>
          <c:y val="0.20473228935931917"/>
          <c:w val="0.44712273252413176"/>
          <c:h val="0.73800831841405157"/>
        </c:manualLayout>
      </c:layout>
      <c:overlay val="0"/>
      <c:spPr>
        <a:noFill/>
        <a:ln>
          <a:noFill/>
        </a:ln>
        <a:effectLst/>
      </c:spPr>
      <c:txPr>
        <a:bodyPr rot="0" spcFirstLastPara="1" vertOverflow="ellipsis" vert="horz" wrap="square" anchor="ctr" anchorCtr="1"/>
        <a:lstStyle/>
        <a:p>
          <a:pPr>
            <a:defRPr lang="en-US" sz="1400" b="0" i="0" u="none" strike="noStrike" kern="1200" baseline="0">
              <a:solidFill>
                <a:sysClr val="windowText" lastClr="000000">
                  <a:lumMod val="75000"/>
                  <a:lumOff val="25000"/>
                </a:sys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lgn="ctr" rtl="0">
        <a:defRPr lang="en-US" sz="900" b="0" i="0" u="none" strike="noStrike" kern="1200" baseline="0">
          <a:solidFill>
            <a:sysClr val="windowText" lastClr="000000">
              <a:lumMod val="75000"/>
              <a:lumOff val="25000"/>
            </a:sysClr>
          </a:solidFill>
          <a:latin typeface="+mn-lt"/>
          <a:ea typeface="+mn-ea"/>
          <a:cs typeface="+mn-cs"/>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279986161826654"/>
          <c:y val="0.10803109603001648"/>
          <c:w val="0.41440027676346691"/>
          <c:h val="0.70966069706097334"/>
        </c:manualLayout>
      </c:layout>
      <c:doughnutChart>
        <c:varyColors val="1"/>
        <c:ser>
          <c:idx val="0"/>
          <c:order val="0"/>
          <c:dPt>
            <c:idx val="0"/>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1-BF88-4D94-A418-D8588D0E858E}"/>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BF88-4D94-A418-D8588D0E85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l-SI"/>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Analysis!$F$11:$G$11</c:f>
              <c:strCache>
                <c:ptCount val="2"/>
                <c:pt idx="0">
                  <c:v>Refinancing</c:v>
                </c:pt>
                <c:pt idx="1">
                  <c:v>Financing</c:v>
                </c:pt>
              </c:strCache>
            </c:strRef>
          </c:cat>
          <c:val>
            <c:numRef>
              <c:f>Analysis!$F$12:$G$12</c:f>
              <c:numCache>
                <c:formatCode>#,##0</c:formatCode>
                <c:ptCount val="2"/>
                <c:pt idx="0">
                  <c:v>117771107</c:v>
                </c:pt>
                <c:pt idx="1">
                  <c:v>194221904</c:v>
                </c:pt>
              </c:numCache>
            </c:numRef>
          </c:val>
          <c:extLst>
            <c:ext xmlns:c16="http://schemas.microsoft.com/office/drawing/2014/chart" uri="{C3380CC4-5D6E-409C-BE32-E72D297353CC}">
              <c16:uniqueId val="{00000004-BF88-4D94-A418-D8588D0E858E}"/>
            </c:ext>
          </c:extLst>
        </c:ser>
        <c:dLbls>
          <c:showLegendKey val="0"/>
          <c:showVal val="0"/>
          <c:showCatName val="0"/>
          <c:showSerName val="0"/>
          <c:showPercent val="0"/>
          <c:showBubbleSize val="0"/>
          <c:showLeaderLines val="1"/>
        </c:dLbls>
        <c:firstSliceAng val="0"/>
        <c:holeSize val="69"/>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v>Allocated amount</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975-419A-872B-0DBA31C9D8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975-419A-872B-0DBA31C9D8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975-419A-872B-0DBA31C9D8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975-419A-872B-0DBA31C9D8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l-SI"/>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5"/>
              <c:pt idx="0">
                <c:v>investment expenditure </c:v>
              </c:pt>
              <c:pt idx="1">
                <c:v>subsidies, grant, loans</c:v>
              </c:pt>
              <c:pt idx="2">
                <c:v>intervention expenditure </c:v>
              </c:pt>
              <c:pt idx="3">
                <c:v>operating expenditure </c:v>
              </c:pt>
              <c:pt idx="4">
                <c:v>Total</c:v>
              </c:pt>
            </c:strLit>
          </c:cat>
          <c:val>
            <c:numLit>
              <c:formatCode>General</c:formatCode>
              <c:ptCount val="4"/>
              <c:pt idx="0">
                <c:v>480701591.52999985</c:v>
              </c:pt>
              <c:pt idx="1">
                <c:v>135653828.08000001</c:v>
              </c:pt>
              <c:pt idx="2">
                <c:v>213836420.69999999</c:v>
              </c:pt>
              <c:pt idx="3">
                <c:v>419808159.35000002</c:v>
              </c:pt>
            </c:numLit>
          </c:val>
          <c:extLst>
            <c:ext xmlns:c16="http://schemas.microsoft.com/office/drawing/2014/chart" uri="{C3380CC4-5D6E-409C-BE32-E72D297353CC}">
              <c16:uniqueId val="{00000008-5975-419A-872B-0DBA31C9D80B}"/>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plotArea>
      <cx:plotAreaRegion>
        <cx:series layoutId="sunburst" uniqueId="{473B13DC-DF2C-4B33-A768-24CB2AC5B617}">
          <cx:dataLabels>
            <cx:numFmt formatCode="0%" sourceLinked="0"/>
            <cx:txPr>
              <a:bodyPr spcFirstLastPara="1" vertOverflow="ellipsis" horzOverflow="overflow" wrap="square" lIns="38100" tIns="19050" rIns="38100" bIns="19050" anchor="ctr" anchorCtr="1">
                <a:spAutoFit/>
              </a:bodyPr>
              <a:lstStyle/>
              <a:p>
                <a:pPr algn="ctr" rtl="0">
                  <a:defRPr sz="1600"/>
                </a:pPr>
                <a:endParaRPr lang="sl-SI" sz="1600" b="0" i="0" u="none" strike="noStrike" baseline="0">
                  <a:solidFill>
                    <a:sysClr val="windowText" lastClr="000000">
                      <a:lumMod val="75000"/>
                      <a:lumOff val="25000"/>
                    </a:sysClr>
                  </a:solidFill>
                  <a:latin typeface="Calibri" panose="020F0502020204030204"/>
                </a:endParaRPr>
              </a:p>
            </cx:txPr>
            <cx:visibility seriesName="0" categoryName="0" value="1"/>
            <cx:separator>. </cx:separator>
            <cx:dataLabel idx="0">
              <cx:visibility seriesName="0" categoryName="0" value="1"/>
              <cx:separator>. </cx:separator>
            </cx:dataLabel>
          </cx:dataLabels>
          <cx:dataId val="0"/>
        </cx:series>
      </cx:plotAreaRegion>
    </cx:plotArea>
    <cx:legend pos="r" align="ctr" overlay="0">
      <cx:txPr>
        <a:bodyPr spcFirstLastPara="1" vertOverflow="ellipsis" horzOverflow="overflow" wrap="square" lIns="0" tIns="0" rIns="0" bIns="0" anchor="ctr" anchorCtr="1"/>
        <a:lstStyle/>
        <a:p>
          <a:pPr algn="ctr" rtl="0">
            <a:defRPr sz="1100" baseline="0"/>
          </a:pPr>
          <a:endParaRPr lang="sl-SI" sz="1100" b="0" i="0" u="none" strike="noStrike" baseline="0">
            <a:solidFill>
              <a:sysClr val="windowText" lastClr="000000">
                <a:lumMod val="65000"/>
                <a:lumOff val="35000"/>
              </a:sysClr>
            </a:solidFill>
            <a:latin typeface="Calibri" panose="020F0502020204030204"/>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acrossLinear" id="2">
  <a:schemeClr val="accent1"/>
  <a:schemeClr val="accent2"/>
  <a:schemeClr val="accent3"/>
  <a:schemeClr val="accent4"/>
  <a:schemeClr val="accent5"/>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86">
  <cs:axisTitle>
    <cs:lnRef idx="0"/>
    <cs:fillRef idx="0"/>
    <cs:effectRef idx="0"/>
    <cs:fontRef idx="major">
      <a:schemeClr val="dk1">
        <a:lumMod val="50000"/>
        <a:lumOff val="50000"/>
      </a:schemeClr>
    </cs:fontRef>
    <cs:defRPr sz="900"/>
  </cs:axisTitle>
  <cs:categoryAxis>
    <cs:lnRef idx="0"/>
    <cs:fillRef idx="0"/>
    <cs:effectRef idx="0"/>
    <cs:fontRef idx="major">
      <a:schemeClr val="dk1">
        <a:lumMod val="50000"/>
        <a:lumOff val="50000"/>
      </a:schemeClr>
    </cs:fontRef>
    <cs:defRPr sz="90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cs:chartArea>
  <cs:dataLabel>
    <cs:lnRef idx="0"/>
    <cs:fillRef idx="0"/>
    <cs:effectRef idx="0"/>
    <cs:fontRef idx="minor">
      <a:schemeClr val="dk1">
        <a:lumMod val="75000"/>
        <a:lumOff val="25000"/>
      </a:schemeClr>
    </cs:fontRef>
    <cs:defRPr sz="900"/>
    <cs:bodyPr lIns="38100" tIns="19050" rIns="38100" bIns="19050">
      <a:spAutoFit/>
    </cs:bodyPr>
  </cs:dataLabel>
  <cs:dataLabelCallout>
    <cs:lnRef idx="0"/>
    <cs:fillRef idx="0"/>
    <cs:effectRef idx="0"/>
    <cs:fontRef idx="major">
      <a:schemeClr val="dk1">
        <a:lumMod val="50000"/>
        <a:lumOff val="50000"/>
      </a:schemeClr>
    </cs:fontRef>
    <cs:spPr>
      <a:solidFill>
        <a:schemeClr val="lt1">
          <a:alpha val="75000"/>
        </a:schemeClr>
      </a:solidFill>
      <a:ln w="9525">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9525">
        <a:solidFill>
          <a:schemeClr val="lt1"/>
        </a:solidFill>
      </a:ln>
    </cs:spPr>
  </cs:dataPoint>
  <cs:dataPoint3D>
    <cs:lnRef idx="0"/>
    <cs:fillRef idx="0">
      <cs:styleClr val="auto"/>
    </cs:fillRef>
    <cs:effectRef idx="0"/>
    <cs:fontRef idx="minor">
      <a:schemeClr val="tx1"/>
    </cs:fontRef>
    <cs:spPr>
      <a:solidFill>
        <a:schemeClr val="phClr"/>
      </a:solidFill>
      <a:ln w="9525">
        <a:solidFill>
          <a:schemeClr val="lt1"/>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solidFill>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lumOff val="10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ajor">
      <a:schemeClr val="dk1">
        <a:lumMod val="50000"/>
        <a:lumOff val="50000"/>
      </a:schemeClr>
    </cs:fontRef>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ajor">
      <a:schemeClr val="dk1">
        <a:lumMod val="50000"/>
        <a:lumOff val="50000"/>
      </a:schemeClr>
    </cs:fontRef>
    <cs:defRPr sz="1600" b="1" spc="0" normalizeH="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ajor">
      <a:schemeClr val="dk1">
        <a:lumMod val="50000"/>
        <a:lumOff val="50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ajor">
      <a:schemeClr val="dk1">
        <a:lumMod val="50000"/>
        <a:lumOff val="50000"/>
      </a:schemeClr>
    </cs:fontRef>
    <cs:defRPr sz="9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microsoft.com/office/2014/relationships/chartEx" Target="../charts/chartEx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224117</xdr:colOff>
      <xdr:row>21</xdr:row>
      <xdr:rowOff>168088</xdr:rowOff>
    </xdr:from>
    <xdr:to>
      <xdr:col>2</xdr:col>
      <xdr:colOff>661147</xdr:colOff>
      <xdr:row>50</xdr:row>
      <xdr:rowOff>25773</xdr:rowOff>
    </xdr:to>
    <xdr:graphicFrame macro="">
      <xdr:nvGraphicFramePr>
        <xdr:cNvPr id="4" name="Chart 10">
          <a:extLst>
            <a:ext uri="{FF2B5EF4-FFF2-40B4-BE49-F238E27FC236}">
              <a16:creationId xmlns:a16="http://schemas.microsoft.com/office/drawing/2014/main" id="{E1C728DB-E7A8-4CC0-A0F1-58C0FBABC7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895349</xdr:colOff>
      <xdr:row>13</xdr:row>
      <xdr:rowOff>10869</xdr:rowOff>
    </xdr:from>
    <xdr:to>
      <xdr:col>3</xdr:col>
      <xdr:colOff>1086970</xdr:colOff>
      <xdr:row>47</xdr:row>
      <xdr:rowOff>134470</xdr:rowOff>
    </xdr:to>
    <mc:AlternateContent xmlns:mc="http://schemas.openxmlformats.org/markup-compatibility/2006">
      <mc:Choice xmlns:cx1="http://schemas.microsoft.com/office/drawing/2015/9/8/chartex" Requires="cx1">
        <xdr:graphicFrame macro="">
          <xdr:nvGraphicFramePr>
            <xdr:cNvPr id="2" name="Grafikon 1">
              <a:extLst>
                <a:ext uri="{FF2B5EF4-FFF2-40B4-BE49-F238E27FC236}">
                  <a16:creationId xmlns:a16="http://schemas.microsoft.com/office/drawing/2014/main" id="{B8BCD0B5-86BD-46A6-9532-FCB73E271D37}"/>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895349" y="2627069"/>
              <a:ext cx="8306921" cy="6168801"/>
            </a:xfrm>
            <a:prstGeom prst="rect">
              <a:avLst/>
            </a:prstGeom>
            <a:solidFill>
              <a:prstClr val="white"/>
            </a:solidFill>
            <a:ln w="1">
              <a:solidFill>
                <a:prstClr val="green"/>
              </a:solidFill>
            </a:ln>
          </xdr:spPr>
          <xdr:txBody>
            <a:bodyPr vertOverflow="clip" horzOverflow="clip"/>
            <a:lstStyle/>
            <a:p>
              <a:r>
                <a:rPr lang="sl-SI" sz="1100"/>
                <a:t>Ta grafikon ni na voljo v vaši različici programa Excel.
Če obliko uredite ali pa delovni zvezek shranite v drugi obliki zapisa datoteke, bo grafikon trajno poškodovan.</a:t>
              </a:r>
            </a:p>
          </xdr:txBody>
        </xdr:sp>
      </mc:Fallback>
    </mc:AlternateContent>
    <xdr:clientData/>
  </xdr:twoCellAnchor>
  <xdr:twoCellAnchor>
    <xdr:from>
      <xdr:col>5</xdr:col>
      <xdr:colOff>0</xdr:colOff>
      <xdr:row>14</xdr:row>
      <xdr:rowOff>35858</xdr:rowOff>
    </xdr:from>
    <xdr:to>
      <xdr:col>13</xdr:col>
      <xdr:colOff>44822</xdr:colOff>
      <xdr:row>32</xdr:row>
      <xdr:rowOff>35857</xdr:rowOff>
    </xdr:to>
    <xdr:graphicFrame macro="">
      <xdr:nvGraphicFramePr>
        <xdr:cNvPr id="3" name="Grafikon 2">
          <a:extLst>
            <a:ext uri="{FF2B5EF4-FFF2-40B4-BE49-F238E27FC236}">
              <a16:creationId xmlns:a16="http://schemas.microsoft.com/office/drawing/2014/main" id="{C89B9C19-34BA-4A09-96E5-434D7F2FDF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523239</xdr:colOff>
      <xdr:row>64</xdr:row>
      <xdr:rowOff>76200</xdr:rowOff>
    </xdr:from>
    <xdr:to>
      <xdr:col>5</xdr:col>
      <xdr:colOff>2454088</xdr:colOff>
      <xdr:row>92</xdr:row>
      <xdr:rowOff>168088</xdr:rowOff>
    </xdr:to>
    <xdr:graphicFrame macro="">
      <xdr:nvGraphicFramePr>
        <xdr:cNvPr id="4" name="Grafikon 3">
          <a:extLst>
            <a:ext uri="{FF2B5EF4-FFF2-40B4-BE49-F238E27FC236}">
              <a16:creationId xmlns:a16="http://schemas.microsoft.com/office/drawing/2014/main" id="{FA8E1BBE-6292-4777-BC61-2A80B06297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xdr:col>
      <xdr:colOff>868680</xdr:colOff>
      <xdr:row>3</xdr:row>
      <xdr:rowOff>99060</xdr:rowOff>
    </xdr:from>
    <xdr:ext cx="626400" cy="626400"/>
    <xdr:pic>
      <xdr:nvPicPr>
        <xdr:cNvPr id="19" name="Slika 18">
          <a:extLst>
            <a:ext uri="{FF2B5EF4-FFF2-40B4-BE49-F238E27FC236}">
              <a16:creationId xmlns:a16="http://schemas.microsoft.com/office/drawing/2014/main" id="{2146385A-EF69-42DB-9C9B-1A615D979E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2476500"/>
          <a:ext cx="626400" cy="626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1264920</xdr:colOff>
      <xdr:row>4</xdr:row>
      <xdr:rowOff>83820</xdr:rowOff>
    </xdr:from>
    <xdr:ext cx="624840" cy="624840"/>
    <xdr:pic>
      <xdr:nvPicPr>
        <xdr:cNvPr id="20" name="Slika 19">
          <a:extLst>
            <a:ext uri="{FF2B5EF4-FFF2-40B4-BE49-F238E27FC236}">
              <a16:creationId xmlns:a16="http://schemas.microsoft.com/office/drawing/2014/main" id="{D761CD73-C425-44F6-BC46-DFE5B259418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9200" y="2644140"/>
          <a:ext cx="624840" cy="6248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478500</xdr:colOff>
      <xdr:row>4</xdr:row>
      <xdr:rowOff>82260</xdr:rowOff>
    </xdr:from>
    <xdr:ext cx="626400" cy="626400"/>
    <xdr:pic>
      <xdr:nvPicPr>
        <xdr:cNvPr id="21" name="Slika 20">
          <a:extLst>
            <a:ext uri="{FF2B5EF4-FFF2-40B4-BE49-F238E27FC236}">
              <a16:creationId xmlns:a16="http://schemas.microsoft.com/office/drawing/2014/main" id="{3E82FD0B-7E97-4657-B904-3AA28D2218E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8100" y="2642580"/>
          <a:ext cx="626400" cy="626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ja Gartner" refreshedDate="45792.422214004633" createdVersion="8" refreshedVersion="8" minRefreshableVersion="3" recordCount="20" xr:uid="{E8584D3D-24C7-401E-B08E-4DB51ABBD74A}">
  <cacheSource type="worksheet">
    <worksheetSource name="Social"/>
  </cacheSource>
  <cacheFields count="17">
    <cacheField name="Project nr. " numFmtId="0">
      <sharedItems containsSemiMixedTypes="0" containsString="0" containsNumber="1" containsInteger="1" minValue="1" maxValue="20"/>
    </cacheField>
    <cacheField name="NRP nr. " numFmtId="0">
      <sharedItems/>
    </cacheField>
    <cacheField name="Project name " numFmtId="0">
      <sharedItems/>
    </cacheField>
    <cacheField name="Description and rationale for social eligibility " numFmtId="0">
      <sharedItems longText="1"/>
    </cacheField>
    <cacheField name=" _x000a_SBP Category" numFmtId="0">
      <sharedItems count="3">
        <s v="Access to Essential Services - Healthcare "/>
        <s v="Access to Essential Services - Social Inclusion"/>
        <s v="Access to Essential Services - Education " u="1"/>
      </sharedItems>
    </cacheField>
    <cacheField name="Sub-category" numFmtId="0">
      <sharedItems count="9">
        <s v="Health institutions construction, renovation, and equipping"/>
        <s v="Health care system development"/>
        <s v="Natural disaster infrastructure restoration"/>
        <s v="Social activation"/>
        <s v="Health services" u="1"/>
        <s v="Health professionals training" u="1"/>
        <s v="Pre-school" u="1"/>
        <s v="Primary school" u="1"/>
        <s v="Secondary school" u="1"/>
      </sharedItems>
    </cacheField>
    <cacheField name="UN SDG goal" numFmtId="0">
      <sharedItems/>
    </cacheField>
    <cacheField name="Type of expenditure" numFmtId="0">
      <sharedItems count="4">
        <s v="investment expenditure "/>
        <s v="operating expenditure "/>
        <s v="intervention expenditure "/>
        <s v="subsidies, grant, loans"/>
      </sharedItems>
    </cacheField>
    <cacheField name="Beneficiary" numFmtId="0">
      <sharedItems/>
    </cacheField>
    <cacheField name="Target Population " numFmtId="0">
      <sharedItems/>
    </cacheField>
    <cacheField name="Phase of the project" numFmtId="0">
      <sharedItems/>
    </cacheField>
    <cacheField name="Total project amount (EUR)" numFmtId="3">
      <sharedItems containsSemiMixedTypes="0" containsString="0" containsNumber="1" minValue="44226.82" maxValue="376134187.36000001"/>
    </cacheField>
    <cacheField name="Total RS financing amount (EUR)" numFmtId="3">
      <sharedItems containsSemiMixedTypes="0" containsString="0" containsNumber="1" minValue="44226.82" maxValue="369512159.38"/>
    </cacheField>
    <cacheField name="Bond eligible amount (EUR)_x000a_Σ 23+24" numFmtId="3">
      <sharedItems containsSemiMixedTypes="0" containsString="0" containsNumber="1" minValue="14749.68" maxValue="92782553.150000006"/>
    </cacheField>
    <cacheField name="RS financing 2023 (EUR)" numFmtId="3">
      <sharedItems containsSemiMixedTypes="0" containsString="0" containsNumber="1" minValue="0" maxValue="81748195"/>
    </cacheField>
    <cacheField name="RS financing 2024 (EUR)" numFmtId="3">
      <sharedItems containsSemiMixedTypes="0" containsString="0" containsNumber="1" minValue="14749.68" maxValue="92782553.150000006"/>
    </cacheField>
    <cacheField name="Responsible Ministry"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
  <r>
    <n v="1"/>
    <s v="2711-08-0012"/>
    <s v="Establishing a modern and interoperable health information system that will enable secure electronic business and efficient management of data and information related to health and health services."/>
    <s v="Establishing a modern and interoperable health information system that will enable secure electronic business and efficient management of data and information related to health and health services."/>
    <x v="0"/>
    <x v="0"/>
    <s v="Industry, innovation and infrastructure"/>
    <x v="0"/>
    <s v="Nacionalni inštitut za javno zdravje"/>
    <s v="11. All population"/>
    <s v="Execution"/>
    <n v="81032633.989999995"/>
    <n v="62537405.060000002"/>
    <n v="8188992.46"/>
    <n v="0"/>
    <n v="8188992.46"/>
    <s v="Ministry of health"/>
  </r>
  <r>
    <n v="2"/>
    <s v="2711-17-0023"/>
    <s v="Construction of new building fortreatment and rehabilitation of chronically ill children_x000a_"/>
    <s v="The goals of the investment project are better care of children (more successful treatment and achieving a greater share of lasting effects of treatment), shortening the time of treatment of children (reduction of nosocomial infections), improvement of health services (more suitable places for children and escorts), implementation of additional activities of existing programs. lifestyle, therapeutic treatment of children with developmental disabilities), improving the working conditions of employees, improving the conditions for the operation of the kitchen and other service activities. The social benefit of the project is also the provision of conditions for greater social inclusion of young people with special needs in the local environment and the development of deinstitutional forms of care. The new facility will offer users and employees improved living and working conditions."/>
    <x v="0"/>
    <x v="1"/>
    <s v="Industry, innovation and infrastructure"/>
    <x v="0"/>
    <s v="CZBO Šentvid pri Stični"/>
    <s v="All population"/>
    <s v="Execution"/>
    <n v="11463543.189999999"/>
    <n v="7227222.8599999994"/>
    <n v="4795324.0999999996"/>
    <n v="0"/>
    <n v="4795324.0999999996"/>
    <s v="Ministry of health"/>
  </r>
  <r>
    <n v="3"/>
    <s v="2711-20-0002"/>
    <s v="Procurement for the reservation/purchase of a pandemic influenza vaccine _x000a_"/>
    <s v="The measure has three objectives, namely to maintain and strengthen the health of the population in the areas of nutrition, exercise, alcohol, diabetes, HIV, cancer, injuries and addiction prevention, and the objective of this measure public procurement of Member States for the reservation or purchase of a pandemic influenza vaccine (Decision of the Government of the Republic of Slovenia No. 43000-7 / 2017/3, dated 20 April 2017), this measure also ensures the implementation of measures and activities in the field of vaccination."/>
    <x v="0"/>
    <x v="1"/>
    <s v="Good health and well-being"/>
    <x v="1"/>
    <s v="Public institutions, external contractors, non-profit organizations"/>
    <s v="All population"/>
    <s v="Execution"/>
    <n v="29780118.640000001"/>
    <n v="19509838.640000001"/>
    <n v="927986.46"/>
    <n v="0"/>
    <n v="927986.46"/>
    <s v="Ministry of health"/>
  </r>
  <r>
    <n v="4"/>
    <s v="2711-21-0035"/>
    <s v="Improvements to facilities for the blind and partially sighted to enable an increase in autonomy and independence"/>
    <s v="The purpose of the operation is to improve the conditions for blind and partially sighted rehabilitators, increase the efficiency of individual treatment as part of their comprehensive rehabilitation, including the provision of modern and attractively arranged medical facilities, and improve working conditions and facilitate work for participating medical staff. The anticipated results of the operation are an increase in the autonomy, independence and self-regulation of rehabilitators, which enables the relief of care or foreign aid, and the reduction of the scope and costs of institutional care for the blind and partially sighted."/>
    <x v="0"/>
    <x v="1"/>
    <s v="Industry, innovation and infrastructure"/>
    <x v="0"/>
    <s v="UKC Ljubljana"/>
    <s v="All population"/>
    <s v="Execution"/>
    <n v="1223508.76"/>
    <n v="678839.04"/>
    <n v="57821.41"/>
    <n v="0"/>
    <n v="57821.41"/>
    <s v="Ministry of health"/>
  </r>
  <r>
    <n v="5"/>
    <s v="2711-22-0006"/>
    <s v="Investments into the digitalisation of healthcare "/>
    <s v="The object of the investment is an investment in 13 areas of digitization of healthcare within the framework of the Recovery and Resilience Plan. It will focus on 4 main areas - users and providers of health services, decision makers and planners of the health system and payers of services. The investment will enable the inclusion of new digital services in healthcare, including telemedicine, digitization of medical records, establishment of a central storage of imaging material, introduction of safer dispensing of drugs using robots in hospitals and certification of IT solutions."/>
    <x v="0"/>
    <x v="1"/>
    <s v="Industry, innovation and infrastructure"/>
    <x v="0"/>
    <s v="Users of digital services"/>
    <s v="11. All population"/>
    <s v="Planning"/>
    <n v="2874752.7"/>
    <n v="649730.37"/>
    <n v="14749.68"/>
    <n v="0"/>
    <n v="14749.68"/>
    <s v="Ministry of health"/>
  </r>
  <r>
    <n v="6"/>
    <s v="2711-22-0017"/>
    <s v="Renovate, extend, and equip the Department of Oncology at UKC Maribor"/>
    <s v="The goal of the investment is: construction, craftsmanship and installation (GOI) works, namely the reconstruction and extension of the existing premises of the Department of Oncology at the address Ljubljanska ulica 5, Maribor and the addition of a new tower, supply and installation of general furniture equipment, general medical equipment and equipment for distribution food, supervision and other investment-related costs. The purpose of the investment is to improve the possibilities and hospital capacities in the field of cancer management, to increase the proportion of cancer treatment with radiation, to increase the proportion of nuclear medicine diagnostic examinations for the early detection of diseases, to increase the proportion of hematological-oncological medical treatments, to increase the accessibility of oncology services at UKC Maribor, oncology activity at a common location."/>
    <x v="0"/>
    <x v="0"/>
    <s v="Industry, innovation and infrastructure"/>
    <x v="2"/>
    <s v="UKC Maribor"/>
    <s v="11. All population"/>
    <s v="Planning"/>
    <n v="58637223.75"/>
    <n v="28677974.109999999"/>
    <n v="11442989.030000011"/>
    <n v="0"/>
    <n v="11442989.030000011"/>
    <s v="Ministry of health"/>
  </r>
  <r>
    <n v="7"/>
    <s v="2711-22-0021"/>
    <s v="Construction of a new Clinic for Infectious Diseases and Febrile Conditions at UMC MB"/>
    <s v="The main goal of the investment is to ensure adequate conditions for the provision of health services, better patient care and higher quality specialist medical treatment in accordance with modern standards. The other goals of the project are as follows: - to ensure spatial conditions for the timely, high-quality and safe implementation of health services under the jurisdiction of the Department for Infectious Diseases and Fever Conditions; - maintain the professional level and ensure normal working conditions for the staff; - to improve the possibilities and hospital capacities in the field of managing infectious diseases and febrile conditions; - to shorten the time otherwise required for the (re)organization of the existing spatial capacities so that they are suitable for managing a larger number of patients in the event of an outbreak of an infectious disease epidemic; - ensure greater accessibility to health services; - increase the efficiency of medical equipment management; - increase the efficiency of the hospital; - to provide opportunities for introducing new methods and improving the conditions for the education of medical personnel; - ensure working conditions in accordance with professional standards."/>
    <x v="0"/>
    <x v="1"/>
    <s v="Industry, innovation and infrastructure"/>
    <x v="0"/>
    <s v="UKC Maribor"/>
    <s v="11. All population"/>
    <s v="Planning"/>
    <n v="109476504"/>
    <n v="22638015.990000002"/>
    <n v="1648546.08"/>
    <n v="0"/>
    <n v="1648546.08"/>
    <s v="Ministry of health"/>
  </r>
  <r>
    <n v="8"/>
    <s v="2611-23-0301"/>
    <s v="Partial reimbursement of salaries for workers waiting for work while reconstruction efforts following the August 2023 floods conclude"/>
    <s v="Measures to help and rehabilitate the consequences of floods - August 2023."/>
    <x v="1"/>
    <x v="2"/>
    <s v="Decent work and economic growth"/>
    <x v="3"/>
    <s v="municipalities, corporates, individuals"/>
    <s v="population in Slovenia affected by a natural disaster"/>
    <s v="Execution"/>
    <n v="4695434.49"/>
    <n v="4695434.49"/>
    <n v="1771095.11"/>
    <n v="0"/>
    <n v="1771095.11"/>
    <s v="Ministry of Labour, Family, Social Affairs and Equal Opportunities"/>
  </r>
  <r>
    <n v="9"/>
    <s v="2611-23-0704"/>
    <s v="Investments to repair flood damage mun from the August 2023 floods and associated landslides_x000a_"/>
    <s v="Measures to help and rehabilitate the consequences of floods - August 2023."/>
    <x v="1"/>
    <x v="2"/>
    <s v="Sustainable cities and communities"/>
    <x v="3"/>
    <s v="municipalities, individuals"/>
    <s v="population in Slovenia affected by a natural disaster"/>
    <s v="Execution"/>
    <n v="1354469.23"/>
    <n v="1354468.78"/>
    <n v="169393.29"/>
    <n v="0"/>
    <n v="169393.29"/>
    <s v="Ministry of Labour, Family, Social Affairs and Equal Opportunities"/>
  </r>
  <r>
    <n v="10"/>
    <s v="2611-23-0503"/>
    <s v="Provision of additional counselling and psychological assistance for users of public social welfare programmes, following increased demand due to the impact of natural disasters"/>
    <s v="Measures to help and rehabilitate the consequences of floods - August 2023."/>
    <x v="1"/>
    <x v="2"/>
    <s v="Sustainable cities and communities"/>
    <x v="3"/>
    <s v="municipalities, individuals"/>
    <s v="population in Slovenia affected by a natural disaster"/>
    <s v="Execution"/>
    <n v="44226.82"/>
    <n v="44226.82"/>
    <n v="33045.08"/>
    <n v="0"/>
    <n v="33045.08"/>
    <s v="Ministry of Labour, Family, Social Affairs and Equal Opportunities"/>
  </r>
  <r>
    <n v="11"/>
    <s v="2611-23-0401"/>
    <s v="Family support programmes to respond to the increased demand for support for children and young people, or their families, who are facing hardships caused by natural disasters"/>
    <s v="Measures to help and rehabilitate the consequences of floods - August 2023."/>
    <x v="1"/>
    <x v="2"/>
    <s v="Sustainable cities and communities"/>
    <x v="3"/>
    <s v="municipalities, individuals"/>
    <s v="population in Slovenia affected by a natural disaster"/>
    <s v="Execution"/>
    <n v="54000"/>
    <n v="54000"/>
    <n v="37800"/>
    <n v="0"/>
    <n v="37800"/>
    <s v="Ministry of Labour, Family, Social Affairs and Equal Opportunities"/>
  </r>
  <r>
    <n v="12"/>
    <s v="2711-23-0006"/>
    <s v="Postgraduate training of health workers_x000a_"/>
    <s v="Providing conditions for the qualification of health care workers and associates for independent work in the health care activity."/>
    <x v="0"/>
    <x v="1"/>
    <s v="Good health and well-being"/>
    <x v="0"/>
    <s v="Zavod za zdravstveno zavarovanje RS"/>
    <s v="All population"/>
    <s v="Execution"/>
    <n v="376134187.36000001"/>
    <n v="369512159.38"/>
    <n v="92782553.150000006"/>
    <n v="0"/>
    <n v="92782553.150000006"/>
    <s v="Ministry of health"/>
  </r>
  <r>
    <n v="13"/>
    <s v="2711-23-0007"/>
    <s v="Funding for the National Institute of Public Health to provide services for public health_x000a_"/>
    <s v="Funds are provided for the provision of public service in the field of public health activities, which is performed by the National Institute of Public Health (NIJZ) in accordance with the Health Activity Act. The content and scope of tasks shall be determined in the annual work program approved by the Ministry. Professional and development tasks in the field of worker protection are co-financed."/>
    <x v="0"/>
    <x v="1"/>
    <s v="Good health and well-being"/>
    <x v="0"/>
    <s v="Nacionalni inštitut za javno zdravje"/>
    <s v="All population"/>
    <s v="Execution"/>
    <n v="85721304.260000005"/>
    <n v="62693931.170000002"/>
    <n v="15924377.789999999"/>
    <n v="0"/>
    <n v="15924377.789999999"/>
    <s v="Ministry of health"/>
  </r>
  <r>
    <n v="14"/>
    <s v="2711-23-0016"/>
    <s v="Support for the regulation and development of the health care system, in particular around funding, organization and effective governance, as well as the provision of health care and long-term care_x000a_"/>
    <s v="Activities include support for the implementation of comprehensive systemic legislative changes in the areas of funding, organization and effective governance, and the provision of health care and long-term care."/>
    <x v="0"/>
    <x v="1"/>
    <s v="Good health and well-being"/>
    <x v="0"/>
    <s v="External contractors, non-profit organizations, public institutions"/>
    <s v="All population"/>
    <s v="Execution"/>
    <n v="2651744.39"/>
    <n v="1755744.3900000001"/>
    <n v="207125.43"/>
    <n v="0"/>
    <n v="207125.43"/>
    <s v="Ministry of health"/>
  </r>
  <r>
    <n v="15"/>
    <s v="2711-23-0021"/>
    <s v="Payouts for increased workload in healthcare for attendant positions"/>
    <s v="Payouts for increased workload in healthcare for attendant positions."/>
    <x v="0"/>
    <x v="1"/>
    <s v="Good health and well-being"/>
    <x v="1"/>
    <s v="Public institutions, external contractors, non-profit organizations"/>
    <s v="All population"/>
    <s v="Execution"/>
    <n v="12737244.710000001"/>
    <n v="12737244.710000001"/>
    <n v="5995570.46"/>
    <n v="0"/>
    <n v="5995570.46"/>
    <s v="Ministry of health"/>
  </r>
  <r>
    <n v="16"/>
    <s v="2711-23-0008"/>
    <s v="Funding for the National Laboratory for Health, Environment and Food, which provides services related to public health such as monitoring the quality of drinking water _x000a_"/>
    <s v="The measure ensures the implementation of the annual work program of the National Laboratory for Health, Environment and Food, which, based on the provisions of ZZDej, performs public service in the field of public health. Tasks are defined in 23 c. article ZZDej, which includes, among other things, the implementation of drinking water monitoring and a comprehensive assessment of environmental impacts."/>
    <x v="0"/>
    <x v="1"/>
    <s v="Good health and well-being"/>
    <x v="1"/>
    <s v="Public institutions, external contractors, non-profit organizations"/>
    <s v="All population"/>
    <s v="Execution"/>
    <n v="19642846.359999999"/>
    <n v="14442846.359999999"/>
    <n v="3487168.3"/>
    <n v="0"/>
    <n v="3487168.3"/>
    <s v="Ministry of health"/>
  </r>
  <r>
    <n v="17"/>
    <s v="2611-23-0502"/>
    <s v="Solidarity aid in the form of extraordinary monetary social assistance for people affected by the August 2023 floods and landslides "/>
    <s v="Measures to help and rehabilitate the consequences of floods - August 2023."/>
    <x v="1"/>
    <x v="2"/>
    <s v="Reduced inequalities"/>
    <x v="2"/>
    <s v="municipalities, corporates, individuals"/>
    <s v="Individuals"/>
    <s v="Execution"/>
    <n v="57366838.039999999"/>
    <n v="57366833.479999997"/>
    <n v="8485004.6500000004"/>
    <n v="0"/>
    <n v="8485004.6500000004"/>
    <s v="Ministry of Labour, Family, Social Affairs and Equal Opportunities"/>
  </r>
  <r>
    <n v="18"/>
    <s v="2560-23-0005"/>
    <s v="Floods 15. - 18. September 2022"/>
    <s v="Providing access to essential infrastructure and services to populations affected by natural disasters"/>
    <x v="1"/>
    <x v="2"/>
    <s v="Reduced inequalities"/>
    <x v="2"/>
    <s v="municipialities"/>
    <s v="population in Slovenia affected by a natural disaster"/>
    <s v="Execution"/>
    <n v="12370653.93"/>
    <n v="12370653.93"/>
    <n v="1664728.92"/>
    <n v="0"/>
    <n v="1664728.92"/>
    <s v="Ministry of Natural Resources and Spatial Planning"/>
  </r>
  <r>
    <n v="19"/>
    <s v="Portfolio nr. 1"/>
    <s v="Investments to repair flood-damaged municipal infrastructure from the August 2023 floods and associated landslides_x000a_"/>
    <s v="Providing access to essential infrastructure and services to populations affected by natural disasters"/>
    <x v="1"/>
    <x v="2"/>
    <s v="Reduced inequalities"/>
    <x v="2"/>
    <s v="municipialities"/>
    <s v="population in Slovenia affected by a natural disaster"/>
    <s v="Execution"/>
    <n v="244928601"/>
    <n v="244928601"/>
    <n v="81797549"/>
    <n v="81748195"/>
    <n v="49354"/>
    <s v="Ministry of Natural Resources and Spatial Planning"/>
  </r>
  <r>
    <n v="20"/>
    <s v="1542-21-0001"/>
    <s v="Care and integration of migrants"/>
    <s v="The Office performs the tasks laid down by the laws governing aliens, international protection and temporary protection of displaced persons. To this end, resources are provided for the care and integration of migrants"/>
    <x v="1"/>
    <x v="3"/>
    <s v="Reduced inequalities"/>
    <x v="1"/>
    <s v="Asilium centres"/>
    <s v="migrants from Ukraine"/>
    <s v="Execution"/>
    <n v="167721846.84999999"/>
    <n v="167721846.84999999"/>
    <n v="72561190.949999988"/>
    <n v="36022912.469999999"/>
    <n v="36538278.479999997"/>
    <s v="Government Office for the Support and Integration of Migrant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CDCDBD6-30D2-473D-BBBA-B77C284BD323}" name="Vrtilna tabela4" cacheId="0" applyNumberFormats="0" applyBorderFormats="0" applyFontFormats="0" applyPatternFormats="0" applyAlignmentFormats="0" applyWidthHeightFormats="1" dataCaption="Vrednosti" updatedVersion="8" minRefreshableVersion="3" useAutoFormatting="1" itemPrintTitles="1" createdVersion="8" indent="0" outline="1" outlineData="1" multipleFieldFilters="0" rowHeaderCaption="SBC">
  <location ref="A3:D10" firstHeaderRow="0" firstDataRow="1" firstDataCol="1"/>
  <pivotFields count="17">
    <pivotField showAll="0"/>
    <pivotField showAll="0"/>
    <pivotField showAll="0"/>
    <pivotField showAll="0"/>
    <pivotField axis="axisRow" showAll="0">
      <items count="4">
        <item m="1" x="2"/>
        <item x="0"/>
        <item x="1"/>
        <item t="default"/>
      </items>
    </pivotField>
    <pivotField axis="axisRow" showAll="0">
      <items count="10">
        <item x="1"/>
        <item x="0"/>
        <item m="1" x="5"/>
        <item m="1" x="4"/>
        <item x="2"/>
        <item m="1" x="6"/>
        <item m="1" x="7"/>
        <item m="1" x="8"/>
        <item x="3"/>
        <item t="default"/>
      </items>
    </pivotField>
    <pivotField showAll="0"/>
    <pivotField showAll="0"/>
    <pivotField showAll="0"/>
    <pivotField showAll="0"/>
    <pivotField showAll="0"/>
    <pivotField numFmtId="3" showAll="0"/>
    <pivotField numFmtId="3" showAll="0"/>
    <pivotField dataField="1" numFmtId="3" showAll="0"/>
    <pivotField dataField="1" numFmtId="3" showAll="0"/>
    <pivotField dataField="1" numFmtId="3" showAll="0"/>
    <pivotField showAll="0"/>
  </pivotFields>
  <rowFields count="2">
    <field x="4"/>
    <field x="5"/>
  </rowFields>
  <rowItems count="7">
    <i>
      <x v="1"/>
    </i>
    <i r="1">
      <x/>
    </i>
    <i r="1">
      <x v="1"/>
    </i>
    <i>
      <x v="2"/>
    </i>
    <i r="1">
      <x v="4"/>
    </i>
    <i r="1">
      <x v="8"/>
    </i>
    <i t="grand">
      <x/>
    </i>
  </rowItems>
  <colFields count="1">
    <field x="-2"/>
  </colFields>
  <colItems count="3">
    <i>
      <x/>
    </i>
    <i i="1">
      <x v="1"/>
    </i>
    <i i="2">
      <x v="2"/>
    </i>
  </colItems>
  <dataFields count="3">
    <dataField name=" RS financing 2023 (EUR)" fld="14" baseField="0" baseItem="0"/>
    <dataField name="Vsota od RS financing 2024 (EUR)" fld="15" baseField="0" baseItem="0"/>
    <dataField name="Vsota od Bond eligible amount (EUR)_x000a_Σ 23+24" fld="13" baseField="0" baseItem="0"/>
  </dataFields>
  <formats count="1">
    <format dxfId="40">
      <pivotArea outline="0" collapsedLevelsAreSubtotals="1" fieldPosition="0"/>
    </format>
  </formats>
  <pivotTableStyleInfo name="PivotStyleMedium1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140FD8D-8F9F-4885-868C-9D7807ECC267}" name="Vrtilna tabela1" cacheId="0" applyNumberFormats="0" applyBorderFormats="0" applyFontFormats="0" applyPatternFormats="0" applyAlignmentFormats="0" applyWidthHeightFormats="1" dataCaption="Vrednosti" updatedVersion="8" minRefreshableVersion="3" useAutoFormatting="1" itemPrintTitles="1" createdVersion="8" indent="0" outline="1" outlineData="1" multipleFieldFilters="0">
  <location ref="D58:E63" firstHeaderRow="1" firstDataRow="1" firstDataCol="1" rowPageCount="1" colPageCount="1"/>
  <pivotFields count="17">
    <pivotField showAll="0"/>
    <pivotField showAll="0"/>
    <pivotField showAll="0"/>
    <pivotField showAll="0"/>
    <pivotField axis="axisPage" multipleItemSelectionAllowed="1" showAll="0">
      <items count="4">
        <item m="1" x="2"/>
        <item x="0"/>
        <item x="1"/>
        <item t="default"/>
      </items>
    </pivotField>
    <pivotField showAll="0"/>
    <pivotField showAll="0"/>
    <pivotField axis="axisRow" showAll="0">
      <items count="5">
        <item x="2"/>
        <item x="0"/>
        <item x="1"/>
        <item x="3"/>
        <item t="default"/>
      </items>
    </pivotField>
    <pivotField showAll="0"/>
    <pivotField showAll="0"/>
    <pivotField showAll="0"/>
    <pivotField numFmtId="44" showAll="0"/>
    <pivotField numFmtId="44" showAll="0"/>
    <pivotField dataField="1" numFmtId="3" showAll="0"/>
    <pivotField numFmtId="44" showAll="0"/>
    <pivotField numFmtId="3" showAll="0"/>
    <pivotField showAll="0"/>
  </pivotFields>
  <rowFields count="1">
    <field x="7"/>
  </rowFields>
  <rowItems count="5">
    <i>
      <x/>
    </i>
    <i>
      <x v="1"/>
    </i>
    <i>
      <x v="2"/>
    </i>
    <i>
      <x v="3"/>
    </i>
    <i t="grand">
      <x/>
    </i>
  </rowItems>
  <colItems count="1">
    <i/>
  </colItems>
  <pageFields count="1">
    <pageField fld="4" hier="-1"/>
  </pageFields>
  <dataFields count="1">
    <dataField name="Vsota od Bond eligible amount (EUR)_x000a_Σ 23+24" fld="13" baseField="0" baseItem="0"/>
  </dataFields>
  <formats count="1">
    <format dxfId="39">
      <pivotArea outline="0" collapsedLevelsAreSubtotals="1" fieldPosition="0"/>
    </format>
  </format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4CF450F-C0A1-493E-B00F-131A87F1D818}" name="Tabela10" displayName="Tabela10" ref="A65:B70" totalsRowShown="0" headerRowDxfId="38">
  <autoFilter ref="A65:B70" xr:uid="{34CF450F-C0A1-493E-B00F-131A87F1D818}"/>
  <tableColumns count="2">
    <tableColumn id="1" xr3:uid="{578F94E0-FFAC-4DF7-9158-DBFAEFD2845B}" name="Type of expenditure" dataDxfId="37"/>
    <tableColumn id="2" xr3:uid="{C671218B-3747-4B8A-BE02-24D17ECDF347}" name="Allocated amount" dataDxfId="36"/>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2122D5B-7506-4539-9002-E16850544FB7}" name="Social" displayName="Social" ref="A1:Q21" totalsRowShown="0" headerRowDxfId="35" dataDxfId="33" headerRowBorderDxfId="34" tableBorderDxfId="32">
  <autoFilter ref="A1:Q21" xr:uid="{52122D5B-7506-4539-9002-E16850544FB7}"/>
  <tableColumns count="17">
    <tableColumn id="1" xr3:uid="{48B25DB3-C9E6-4725-88BE-9FD095E32238}" name="Project nr. " dataDxfId="31"/>
    <tableColumn id="2" xr3:uid="{2ECDC837-CCA9-487F-959F-A124231A212D}" name="NRP nr. " dataDxfId="30"/>
    <tableColumn id="17" xr3:uid="{BEF13189-4DF5-4A2D-95EE-5DFE4E07CDAF}" name="Project name " dataDxfId="29"/>
    <tableColumn id="4" xr3:uid="{9258822D-D7B5-484B-B75B-912974CC958D}" name="Description and rationale for social eligibility " dataDxfId="28"/>
    <tableColumn id="5" xr3:uid="{DDE319A0-8864-4B4A-BD14-2FF1CE05BEE8}" name=" _x000a_SBP Category" dataDxfId="27"/>
    <tableColumn id="13" xr3:uid="{F7AD7BC0-E8E4-4204-98E6-8EBC651CC6A8}" name="Sub-category" dataDxfId="26"/>
    <tableColumn id="6" xr3:uid="{797D2B9A-9CE6-45D6-8629-160617137C9C}" name="UN SDG goal" dataDxfId="25"/>
    <tableColumn id="7" xr3:uid="{AFFBACF9-7FC8-4EA5-8E4A-7E0D8FF3C457}" name="Type of expenditure" dataDxfId="24"/>
    <tableColumn id="8" xr3:uid="{2D7DA66B-6B83-4001-9D60-2252D5E578E8}" name="Beneficiary" dataDxfId="23"/>
    <tableColumn id="9" xr3:uid="{A6B3BF93-5370-4E3A-842E-559364D54E61}" name="Target Population " dataDxfId="22"/>
    <tableColumn id="10" xr3:uid="{B0709EC3-C1BF-4ABD-A052-428958A21CB5}" name="Phase of the project" dataDxfId="21"/>
    <tableColumn id="11" xr3:uid="{6282B67F-16E8-41F7-8A19-B1A693B4E22B}" name="Total project amount (EUR)" dataDxfId="20"/>
    <tableColumn id="12" xr3:uid="{AE7C790B-E845-4976-A4E0-AC56ADF7C88C}" name="Total RS financing amount (EUR)" dataDxfId="19"/>
    <tableColumn id="15" xr3:uid="{AFE5BD6D-90DB-4F05-BF66-84E3F8946668}" name="Bond eligible amount (EUR)_x000a_Σ 23+24" dataDxfId="18">
      <calculatedColumnFormula>+Social[[#This Row],[RS financing 2023 (EUR)]]+Social[[#This Row],[RS financing 2024 (EUR)]]</calculatedColumnFormula>
    </tableColumn>
    <tableColumn id="14" xr3:uid="{57F1E4D1-FC6B-43CB-BFA6-38A1E2E595F7}" name="RS financing 2023 (EUR)" dataDxfId="17"/>
    <tableColumn id="16" xr3:uid="{22C58CA9-7BE3-46DC-9B97-18667C2C8B12}" name="RS financing 2024 (EUR)" dataDxfId="16"/>
    <tableColumn id="20" xr3:uid="{05159382-EBF6-4907-978C-2B960FCC9417}" name="Responsible Ministry" dataDxfId="15"/>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0B0C88-9E84-48BF-BBD4-1F6E0AAF8153}" name="Tabela136" displayName="Tabela136" ref="A1:H16" totalsRowCount="1" headerRowDxfId="14" dataDxfId="13" totalsRowDxfId="12">
  <autoFilter ref="A1:H15" xr:uid="{9C76237F-DBF9-4079-BDC9-56C18BCB0FA6}"/>
  <tableColumns count="8">
    <tableColumn id="1" xr3:uid="{839660DC-91E1-470D-B005-A0FCFD2AF1B3}" name="NRP. Nr. " dataDxfId="11"/>
    <tableColumn id="2" xr3:uid="{BEC40E08-621C-4D3F-85D1-E00BDC2E7123}" name="Project name" dataDxfId="10"/>
    <tableColumn id="11" xr3:uid="{1A3C323F-68BE-4294-B801-7C0C2D2854BE}" name="Total project amount (EUR)" totalsRowFunction="sum" dataDxfId="9" totalsRowDxfId="8"/>
    <tableColumn id="12" xr3:uid="{81B96E0D-08BF-4A55-92DE-50EF5632E7E4}" name="RS financing amount (EUR)" totalsRowFunction="sum" dataDxfId="7" totalsRowDxfId="6"/>
    <tableColumn id="13" xr3:uid="{A241A901-A94B-4865-BD78-2E3F0C4F1F4C}" name="Bond eligible amount (EUR)_x000a_Σ 22+23" totalsRowFunction="sum" dataDxfId="5" totalsRowDxfId="4">
      <calculatedColumnFormula>+Tabela136[[#This Row],[RS financing 2022 (EUR)]]+Tabela136[[#This Row],[RS financing 2023 (EUR)]]</calculatedColumnFormula>
    </tableColumn>
    <tableColumn id="14" xr3:uid="{3D96823E-D940-4DC1-A7B6-0FC298A8FD97}" name="RS financing 2022 (EUR)" dataDxfId="3"/>
    <tableColumn id="16" xr3:uid="{3EECCFEE-7790-48F1-8A98-1C1FE0A1A166}" name="RS financing 2023 (EUR)" totalsRowFunction="sum" dataDxfId="2" totalsRowDxfId="1"/>
    <tableColumn id="21" xr3:uid="{FFC40CE1-79F8-4A60-9DAC-A8EEA26428A5}" name="Responsible Ministry" dataDxfId="0"/>
  </tableColumns>
  <tableStyleInfo name="TableStyleMedium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94D58-961A-4A68-A1C2-C4F03E5A6A0B}">
  <sheetPr>
    <tabColor rgb="FFFFC000"/>
  </sheetPr>
  <dimension ref="A1:D68"/>
  <sheetViews>
    <sheetView showGridLines="0" zoomScale="70" zoomScaleNormal="70" workbookViewId="0">
      <selection activeCell="D40" sqref="D40"/>
    </sheetView>
  </sheetViews>
  <sheetFormatPr defaultRowHeight="14" x14ac:dyDescent="0.3"/>
  <cols>
    <col min="1" max="1" width="53.4140625" bestFit="1" customWidth="1"/>
    <col min="2" max="2" width="23.5" bestFit="1" customWidth="1"/>
    <col min="3" max="3" width="31.6640625" bestFit="1" customWidth="1"/>
    <col min="4" max="5" width="42.4140625" bestFit="1" customWidth="1"/>
    <col min="6" max="6" width="38.58203125" bestFit="1" customWidth="1"/>
    <col min="7" max="7" width="11.08203125" bestFit="1" customWidth="1"/>
    <col min="8" max="8" width="14" bestFit="1" customWidth="1"/>
    <col min="9" max="9" width="16.6640625" bestFit="1" customWidth="1"/>
    <col min="10" max="10" width="15.5" bestFit="1" customWidth="1"/>
    <col min="11" max="11" width="13" bestFit="1" customWidth="1"/>
    <col min="12" max="12" width="48.4140625" bestFit="1" customWidth="1"/>
    <col min="13" max="13" width="13" bestFit="1" customWidth="1"/>
  </cols>
  <sheetData>
    <row r="1" spans="1:4" x14ac:dyDescent="0.3">
      <c r="A1" s="50"/>
      <c r="B1" s="21"/>
      <c r="C1" s="21"/>
      <c r="D1" s="21"/>
    </row>
    <row r="3" spans="1:4" x14ac:dyDescent="0.3">
      <c r="A3" s="49" t="s">
        <v>119</v>
      </c>
      <c r="B3" t="s">
        <v>117</v>
      </c>
      <c r="C3" t="s">
        <v>319</v>
      </c>
      <c r="D3" t="s">
        <v>320</v>
      </c>
    </row>
    <row r="4" spans="1:4" x14ac:dyDescent="0.3">
      <c r="A4" s="50" t="s">
        <v>17</v>
      </c>
      <c r="B4" s="21">
        <v>0</v>
      </c>
      <c r="C4" s="21">
        <v>145473204.35000002</v>
      </c>
      <c r="D4" s="21">
        <v>145473204.35000002</v>
      </c>
    </row>
    <row r="5" spans="1:4" x14ac:dyDescent="0.3">
      <c r="A5" s="66" t="s">
        <v>28</v>
      </c>
      <c r="B5" s="21">
        <v>0</v>
      </c>
      <c r="C5" s="21">
        <v>125841222.86000001</v>
      </c>
      <c r="D5" s="21">
        <v>125841222.86000001</v>
      </c>
    </row>
    <row r="6" spans="1:4" x14ac:dyDescent="0.3">
      <c r="A6" s="66" t="s">
        <v>18</v>
      </c>
      <c r="B6" s="21">
        <v>0</v>
      </c>
      <c r="C6" s="21">
        <v>19631981.49000001</v>
      </c>
      <c r="D6" s="21">
        <v>19631981.49000001</v>
      </c>
    </row>
    <row r="7" spans="1:4" x14ac:dyDescent="0.3">
      <c r="A7" s="50" t="s">
        <v>43</v>
      </c>
      <c r="B7" s="21">
        <v>117771107.47</v>
      </c>
      <c r="C7" s="21">
        <v>48748699.530000001</v>
      </c>
      <c r="D7" s="21">
        <v>166519807</v>
      </c>
    </row>
    <row r="8" spans="1:4" x14ac:dyDescent="0.3">
      <c r="A8" s="66" t="s">
        <v>74</v>
      </c>
      <c r="B8" s="21">
        <v>81748195</v>
      </c>
      <c r="C8" s="21">
        <v>12210421.050000001</v>
      </c>
      <c r="D8" s="21">
        <v>93958616.049999997</v>
      </c>
    </row>
    <row r="9" spans="1:4" x14ac:dyDescent="0.3">
      <c r="A9" s="66" t="s">
        <v>44</v>
      </c>
      <c r="B9" s="21">
        <v>36022912.469999999</v>
      </c>
      <c r="C9" s="21">
        <v>36538278.479999997</v>
      </c>
      <c r="D9" s="21">
        <v>72561190.949999988</v>
      </c>
    </row>
    <row r="10" spans="1:4" x14ac:dyDescent="0.3">
      <c r="A10" s="50" t="s">
        <v>120</v>
      </c>
      <c r="B10" s="21">
        <v>117771107.47</v>
      </c>
      <c r="C10" s="21">
        <v>194221903.88000003</v>
      </c>
      <c r="D10" s="21">
        <v>311993011.35000002</v>
      </c>
    </row>
    <row r="16" spans="1:4" x14ac:dyDescent="0.3">
      <c r="A16" s="109" t="s">
        <v>121</v>
      </c>
      <c r="B16" s="109"/>
      <c r="C16" s="109"/>
      <c r="D16" s="109"/>
    </row>
    <row r="18" spans="1:4" x14ac:dyDescent="0.3">
      <c r="A18" t="s">
        <v>122</v>
      </c>
      <c r="B18" t="s">
        <v>123</v>
      </c>
      <c r="C18" t="s">
        <v>124</v>
      </c>
      <c r="D18" t="s">
        <v>122</v>
      </c>
    </row>
    <row r="19" spans="1:4" x14ac:dyDescent="0.3">
      <c r="A19" t="s">
        <v>17</v>
      </c>
      <c r="B19" s="21">
        <f>+GETPIVOTDATA("Vsota od Bond eligible amount (EUR)
Σ 23+24",$A$3," 
SBP Category","Access to Essential Services - Healthcare ")</f>
        <v>145473204.35000002</v>
      </c>
      <c r="C19" s="21">
        <v>413158601.26999986</v>
      </c>
    </row>
    <row r="20" spans="1:4" x14ac:dyDescent="0.3">
      <c r="A20" t="s">
        <v>43</v>
      </c>
      <c r="B20" s="21">
        <f>+GETPIVOTDATA("Vsota od Bond eligible amount (EUR)
Σ 23+24",$A$3," 
SBP Category","Access to Essential Services - Social Inclusion")</f>
        <v>166519807</v>
      </c>
      <c r="C20" s="21">
        <f>+B20</f>
        <v>166519807</v>
      </c>
    </row>
    <row r="21" spans="1:4" x14ac:dyDescent="0.3">
      <c r="B21" s="21">
        <f>SUM(B19:B20)</f>
        <v>311993011.35000002</v>
      </c>
      <c r="C21" s="21"/>
    </row>
    <row r="62" spans="1:2" x14ac:dyDescent="0.3">
      <c r="A62" s="13"/>
      <c r="B62" s="13"/>
    </row>
    <row r="63" spans="1:2" x14ac:dyDescent="0.3">
      <c r="A63" s="50"/>
      <c r="B63" s="67"/>
    </row>
    <row r="64" spans="1:2" x14ac:dyDescent="0.3">
      <c r="A64" s="50"/>
      <c r="B64" s="67"/>
    </row>
    <row r="65" spans="1:2" x14ac:dyDescent="0.3">
      <c r="A65" s="50"/>
      <c r="B65" s="67"/>
    </row>
    <row r="66" spans="1:2" x14ac:dyDescent="0.3">
      <c r="A66" s="50"/>
      <c r="B66" s="67"/>
    </row>
    <row r="67" spans="1:2" x14ac:dyDescent="0.3">
      <c r="A67" s="50"/>
      <c r="B67" s="67"/>
    </row>
    <row r="68" spans="1:2" x14ac:dyDescent="0.3">
      <c r="A68" s="50"/>
    </row>
  </sheetData>
  <mergeCells count="1">
    <mergeCell ref="A16:D16"/>
  </mergeCell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1788D-DCA4-466E-87CA-88FC17D8DFE6}">
  <sheetPr>
    <tabColor theme="0"/>
  </sheetPr>
  <dimension ref="A1:F122"/>
  <sheetViews>
    <sheetView workbookViewId="0">
      <selection activeCell="F35" sqref="F35"/>
    </sheetView>
  </sheetViews>
  <sheetFormatPr defaultRowHeight="14" x14ac:dyDescent="0.3"/>
  <cols>
    <col min="1" max="1" width="46" customWidth="1"/>
    <col min="4" max="4" width="48" customWidth="1"/>
    <col min="6" max="6" width="45.08203125" customWidth="1"/>
  </cols>
  <sheetData>
    <row r="1" spans="1:6" x14ac:dyDescent="0.3">
      <c r="A1" s="3" t="s">
        <v>125</v>
      </c>
      <c r="D1" s="4" t="s">
        <v>126</v>
      </c>
      <c r="F1" s="2" t="s">
        <v>127</v>
      </c>
    </row>
    <row r="2" spans="1:6" x14ac:dyDescent="0.3">
      <c r="A2" t="s">
        <v>128</v>
      </c>
      <c r="D2" t="s">
        <v>129</v>
      </c>
      <c r="F2" t="s">
        <v>116</v>
      </c>
    </row>
    <row r="3" spans="1:6" x14ac:dyDescent="0.3">
      <c r="A3" t="s">
        <v>130</v>
      </c>
      <c r="D3" t="s">
        <v>131</v>
      </c>
      <c r="F3" t="s">
        <v>69</v>
      </c>
    </row>
    <row r="4" spans="1:6" x14ac:dyDescent="0.3">
      <c r="A4" t="s">
        <v>114</v>
      </c>
      <c r="D4" t="s">
        <v>33</v>
      </c>
      <c r="F4" t="s">
        <v>132</v>
      </c>
    </row>
    <row r="5" spans="1:6" x14ac:dyDescent="0.3">
      <c r="A5" t="s">
        <v>133</v>
      </c>
      <c r="D5" t="s">
        <v>134</v>
      </c>
      <c r="F5" t="s">
        <v>135</v>
      </c>
    </row>
    <row r="6" spans="1:6" x14ac:dyDescent="0.3">
      <c r="A6" t="s">
        <v>109</v>
      </c>
      <c r="D6" t="s">
        <v>136</v>
      </c>
      <c r="F6" t="s">
        <v>112</v>
      </c>
    </row>
    <row r="7" spans="1:6" x14ac:dyDescent="0.3">
      <c r="A7" t="s">
        <v>137</v>
      </c>
      <c r="D7" t="s">
        <v>138</v>
      </c>
      <c r="F7" t="s">
        <v>46</v>
      </c>
    </row>
    <row r="8" spans="1:6" x14ac:dyDescent="0.3">
      <c r="A8" t="s">
        <v>139</v>
      </c>
      <c r="D8" t="s">
        <v>140</v>
      </c>
      <c r="F8" t="s">
        <v>104</v>
      </c>
    </row>
    <row r="9" spans="1:6" x14ac:dyDescent="0.3">
      <c r="A9" t="s">
        <v>141</v>
      </c>
      <c r="D9" t="s">
        <v>75</v>
      </c>
      <c r="F9" t="s">
        <v>70</v>
      </c>
    </row>
    <row r="10" spans="1:6" x14ac:dyDescent="0.3">
      <c r="A10" t="s">
        <v>142</v>
      </c>
      <c r="D10" t="s">
        <v>19</v>
      </c>
      <c r="F10" t="s">
        <v>143</v>
      </c>
    </row>
    <row r="11" spans="1:6" x14ac:dyDescent="0.3">
      <c r="A11" t="s">
        <v>144</v>
      </c>
      <c r="D11" t="s">
        <v>45</v>
      </c>
      <c r="F11" t="s">
        <v>111</v>
      </c>
    </row>
    <row r="12" spans="1:6" x14ac:dyDescent="0.3">
      <c r="D12" t="s">
        <v>80</v>
      </c>
    </row>
    <row r="13" spans="1:6" x14ac:dyDescent="0.3">
      <c r="D13" t="s">
        <v>115</v>
      </c>
      <c r="F13" s="5" t="s">
        <v>145</v>
      </c>
    </row>
    <row r="14" spans="1:6" x14ac:dyDescent="0.3">
      <c r="D14" t="s">
        <v>146</v>
      </c>
      <c r="F14" t="s">
        <v>65</v>
      </c>
    </row>
    <row r="15" spans="1:6" x14ac:dyDescent="0.3">
      <c r="A15" s="2" t="s">
        <v>147</v>
      </c>
      <c r="D15" t="s">
        <v>148</v>
      </c>
      <c r="F15" t="s">
        <v>30</v>
      </c>
    </row>
    <row r="16" spans="1:6" x14ac:dyDescent="0.3">
      <c r="A16" t="s">
        <v>47</v>
      </c>
      <c r="D16" t="s">
        <v>149</v>
      </c>
      <c r="F16" t="s">
        <v>22</v>
      </c>
    </row>
    <row r="17" spans="1:6" x14ac:dyDescent="0.3">
      <c r="A17" t="s">
        <v>17</v>
      </c>
      <c r="F17" t="s">
        <v>48</v>
      </c>
    </row>
    <row r="18" spans="1:6" x14ac:dyDescent="0.3">
      <c r="A18" t="s">
        <v>150</v>
      </c>
      <c r="F18" t="s">
        <v>113</v>
      </c>
    </row>
    <row r="19" spans="1:6" x14ac:dyDescent="0.3">
      <c r="A19" t="s">
        <v>151</v>
      </c>
    </row>
    <row r="20" spans="1:6" x14ac:dyDescent="0.3">
      <c r="A20" t="s">
        <v>43</v>
      </c>
    </row>
    <row r="25" spans="1:6" x14ac:dyDescent="0.3">
      <c r="A25" s="6" t="s">
        <v>152</v>
      </c>
      <c r="D25" s="7" t="s">
        <v>107</v>
      </c>
    </row>
    <row r="26" spans="1:6" x14ac:dyDescent="0.3">
      <c r="A26" s="1" t="s">
        <v>153</v>
      </c>
      <c r="D26" t="s">
        <v>154</v>
      </c>
    </row>
    <row r="27" spans="1:6" x14ac:dyDescent="0.3">
      <c r="A27" s="1" t="s">
        <v>155</v>
      </c>
      <c r="D27" t="s">
        <v>156</v>
      </c>
    </row>
    <row r="28" spans="1:6" ht="28" x14ac:dyDescent="0.3">
      <c r="A28" s="1" t="s">
        <v>157</v>
      </c>
      <c r="D28" t="s">
        <v>158</v>
      </c>
    </row>
    <row r="29" spans="1:6" x14ac:dyDescent="0.3">
      <c r="A29" s="1" t="s">
        <v>159</v>
      </c>
      <c r="D29" t="s">
        <v>160</v>
      </c>
    </row>
    <row r="30" spans="1:6" ht="28" x14ac:dyDescent="0.3">
      <c r="A30" s="1" t="s">
        <v>161</v>
      </c>
      <c r="D30" t="s">
        <v>162</v>
      </c>
    </row>
    <row r="31" spans="1:6" x14ac:dyDescent="0.3">
      <c r="D31" t="s">
        <v>163</v>
      </c>
    </row>
    <row r="32" spans="1:6" x14ac:dyDescent="0.3">
      <c r="D32" t="s">
        <v>164</v>
      </c>
    </row>
    <row r="33" spans="1:4" x14ac:dyDescent="0.3">
      <c r="D33" t="s">
        <v>165</v>
      </c>
    </row>
    <row r="34" spans="1:4" x14ac:dyDescent="0.3">
      <c r="A34" s="7" t="s">
        <v>106</v>
      </c>
      <c r="D34" t="s">
        <v>166</v>
      </c>
    </row>
    <row r="35" spans="1:4" ht="15.5" x14ac:dyDescent="0.3">
      <c r="A35" s="8" t="s">
        <v>110</v>
      </c>
      <c r="D35" t="s">
        <v>167</v>
      </c>
    </row>
    <row r="36" spans="1:4" ht="15.5" x14ac:dyDescent="0.3">
      <c r="A36" s="8" t="s">
        <v>139</v>
      </c>
      <c r="D36" t="s">
        <v>168</v>
      </c>
    </row>
    <row r="37" spans="1:4" ht="15.5" x14ac:dyDescent="0.35">
      <c r="A37" s="9" t="s">
        <v>169</v>
      </c>
      <c r="D37" t="s">
        <v>170</v>
      </c>
    </row>
    <row r="38" spans="1:4" ht="15.5" x14ac:dyDescent="0.35">
      <c r="A38" s="9" t="s">
        <v>171</v>
      </c>
      <c r="D38" t="s">
        <v>172</v>
      </c>
    </row>
    <row r="39" spans="1:4" ht="15.5" x14ac:dyDescent="0.3">
      <c r="A39" s="8" t="s">
        <v>130</v>
      </c>
      <c r="D39" t="s">
        <v>173</v>
      </c>
    </row>
    <row r="40" spans="1:4" ht="15.5" x14ac:dyDescent="0.35">
      <c r="A40" s="9" t="s">
        <v>174</v>
      </c>
      <c r="D40" t="s">
        <v>175</v>
      </c>
    </row>
    <row r="41" spans="1:4" x14ac:dyDescent="0.3">
      <c r="D41" t="s">
        <v>176</v>
      </c>
    </row>
    <row r="42" spans="1:4" x14ac:dyDescent="0.3">
      <c r="D42" t="s">
        <v>177</v>
      </c>
    </row>
    <row r="43" spans="1:4" x14ac:dyDescent="0.3">
      <c r="A43" s="6" t="s">
        <v>7</v>
      </c>
      <c r="D43" t="s">
        <v>178</v>
      </c>
    </row>
    <row r="44" spans="1:4" x14ac:dyDescent="0.3">
      <c r="A44" t="s">
        <v>20</v>
      </c>
      <c r="D44" t="s">
        <v>179</v>
      </c>
    </row>
    <row r="45" spans="1:4" x14ac:dyDescent="0.3">
      <c r="A45" t="s">
        <v>49</v>
      </c>
      <c r="D45" t="s">
        <v>180</v>
      </c>
    </row>
    <row r="46" spans="1:4" x14ac:dyDescent="0.3">
      <c r="A46" t="s">
        <v>34</v>
      </c>
      <c r="D46" t="s">
        <v>181</v>
      </c>
    </row>
    <row r="47" spans="1:4" x14ac:dyDescent="0.3">
      <c r="A47" t="s">
        <v>31</v>
      </c>
      <c r="D47" t="s">
        <v>182</v>
      </c>
    </row>
    <row r="48" spans="1:4" x14ac:dyDescent="0.3">
      <c r="A48" t="s">
        <v>183</v>
      </c>
      <c r="D48" t="s">
        <v>184</v>
      </c>
    </row>
    <row r="49" spans="4:4" x14ac:dyDescent="0.3">
      <c r="D49" t="s">
        <v>185</v>
      </c>
    </row>
    <row r="50" spans="4:4" x14ac:dyDescent="0.3">
      <c r="D50" t="s">
        <v>186</v>
      </c>
    </row>
    <row r="51" spans="4:4" x14ac:dyDescent="0.3">
      <c r="D51" t="s">
        <v>187</v>
      </c>
    </row>
    <row r="52" spans="4:4" x14ac:dyDescent="0.3">
      <c r="D52" t="s">
        <v>188</v>
      </c>
    </row>
    <row r="53" spans="4:4" x14ac:dyDescent="0.3">
      <c r="D53" t="s">
        <v>189</v>
      </c>
    </row>
    <row r="54" spans="4:4" x14ac:dyDescent="0.3">
      <c r="D54" t="s">
        <v>190</v>
      </c>
    </row>
    <row r="55" spans="4:4" x14ac:dyDescent="0.3">
      <c r="D55" t="s">
        <v>191</v>
      </c>
    </row>
    <row r="56" spans="4:4" x14ac:dyDescent="0.3">
      <c r="D56" t="s">
        <v>192</v>
      </c>
    </row>
    <row r="57" spans="4:4" x14ac:dyDescent="0.3">
      <c r="D57" t="s">
        <v>193</v>
      </c>
    </row>
    <row r="58" spans="4:4" x14ac:dyDescent="0.3">
      <c r="D58" t="s">
        <v>194</v>
      </c>
    </row>
    <row r="59" spans="4:4" x14ac:dyDescent="0.3">
      <c r="D59" t="s">
        <v>195</v>
      </c>
    </row>
    <row r="60" spans="4:4" x14ac:dyDescent="0.3">
      <c r="D60" t="s">
        <v>196</v>
      </c>
    </row>
    <row r="61" spans="4:4" x14ac:dyDescent="0.3">
      <c r="D61" t="s">
        <v>197</v>
      </c>
    </row>
    <row r="62" spans="4:4" x14ac:dyDescent="0.3">
      <c r="D62" t="s">
        <v>198</v>
      </c>
    </row>
    <row r="63" spans="4:4" x14ac:dyDescent="0.3">
      <c r="D63" t="s">
        <v>199</v>
      </c>
    </row>
    <row r="64" spans="4:4" x14ac:dyDescent="0.3">
      <c r="D64" t="s">
        <v>200</v>
      </c>
    </row>
    <row r="65" spans="4:4" x14ac:dyDescent="0.3">
      <c r="D65" t="s">
        <v>201</v>
      </c>
    </row>
    <row r="66" spans="4:4" x14ac:dyDescent="0.3">
      <c r="D66" t="s">
        <v>202</v>
      </c>
    </row>
    <row r="67" spans="4:4" x14ac:dyDescent="0.3">
      <c r="D67" t="s">
        <v>203</v>
      </c>
    </row>
    <row r="68" spans="4:4" x14ac:dyDescent="0.3">
      <c r="D68" t="s">
        <v>204</v>
      </c>
    </row>
    <row r="69" spans="4:4" x14ac:dyDescent="0.3">
      <c r="D69" t="s">
        <v>205</v>
      </c>
    </row>
    <row r="70" spans="4:4" x14ac:dyDescent="0.3">
      <c r="D70" t="s">
        <v>206</v>
      </c>
    </row>
    <row r="71" spans="4:4" x14ac:dyDescent="0.3">
      <c r="D71" t="s">
        <v>207</v>
      </c>
    </row>
    <row r="72" spans="4:4" x14ac:dyDescent="0.3">
      <c r="D72" t="s">
        <v>208</v>
      </c>
    </row>
    <row r="73" spans="4:4" x14ac:dyDescent="0.3">
      <c r="D73" t="s">
        <v>209</v>
      </c>
    </row>
    <row r="74" spans="4:4" x14ac:dyDescent="0.3">
      <c r="D74" t="s">
        <v>210</v>
      </c>
    </row>
    <row r="75" spans="4:4" x14ac:dyDescent="0.3">
      <c r="D75" t="s">
        <v>211</v>
      </c>
    </row>
    <row r="76" spans="4:4" x14ac:dyDescent="0.3">
      <c r="D76" t="s">
        <v>212</v>
      </c>
    </row>
    <row r="77" spans="4:4" x14ac:dyDescent="0.3">
      <c r="D77" t="s">
        <v>213</v>
      </c>
    </row>
    <row r="78" spans="4:4" x14ac:dyDescent="0.3">
      <c r="D78" t="s">
        <v>214</v>
      </c>
    </row>
    <row r="79" spans="4:4" x14ac:dyDescent="0.3">
      <c r="D79" t="s">
        <v>215</v>
      </c>
    </row>
    <row r="80" spans="4:4" x14ac:dyDescent="0.3">
      <c r="D80" t="s">
        <v>216</v>
      </c>
    </row>
    <row r="81" spans="4:4" x14ac:dyDescent="0.3">
      <c r="D81" t="s">
        <v>217</v>
      </c>
    </row>
    <row r="82" spans="4:4" x14ac:dyDescent="0.3">
      <c r="D82" t="s">
        <v>218</v>
      </c>
    </row>
    <row r="83" spans="4:4" x14ac:dyDescent="0.3">
      <c r="D83" t="s">
        <v>219</v>
      </c>
    </row>
    <row r="84" spans="4:4" x14ac:dyDescent="0.3">
      <c r="D84" t="s">
        <v>220</v>
      </c>
    </row>
    <row r="85" spans="4:4" x14ac:dyDescent="0.3">
      <c r="D85" t="s">
        <v>221</v>
      </c>
    </row>
    <row r="86" spans="4:4" x14ac:dyDescent="0.3">
      <c r="D86" t="s">
        <v>222</v>
      </c>
    </row>
    <row r="87" spans="4:4" x14ac:dyDescent="0.3">
      <c r="D87" t="s">
        <v>223</v>
      </c>
    </row>
    <row r="88" spans="4:4" x14ac:dyDescent="0.3">
      <c r="D88" t="s">
        <v>224</v>
      </c>
    </row>
    <row r="89" spans="4:4" x14ac:dyDescent="0.3">
      <c r="D89" t="s">
        <v>225</v>
      </c>
    </row>
    <row r="90" spans="4:4" x14ac:dyDescent="0.3">
      <c r="D90" t="s">
        <v>226</v>
      </c>
    </row>
    <row r="91" spans="4:4" x14ac:dyDescent="0.3">
      <c r="D91" t="s">
        <v>227</v>
      </c>
    </row>
    <row r="92" spans="4:4" x14ac:dyDescent="0.3">
      <c r="D92" t="s">
        <v>228</v>
      </c>
    </row>
    <row r="93" spans="4:4" x14ac:dyDescent="0.3">
      <c r="D93" t="s">
        <v>229</v>
      </c>
    </row>
    <row r="94" spans="4:4" x14ac:dyDescent="0.3">
      <c r="D94" t="s">
        <v>230</v>
      </c>
    </row>
    <row r="95" spans="4:4" x14ac:dyDescent="0.3">
      <c r="D95" t="s">
        <v>231</v>
      </c>
    </row>
    <row r="96" spans="4:4" x14ac:dyDescent="0.3">
      <c r="D96" t="s">
        <v>232</v>
      </c>
    </row>
    <row r="97" spans="4:4" x14ac:dyDescent="0.3">
      <c r="D97" t="s">
        <v>233</v>
      </c>
    </row>
    <row r="98" spans="4:4" x14ac:dyDescent="0.3">
      <c r="D98" t="s">
        <v>234</v>
      </c>
    </row>
    <row r="99" spans="4:4" x14ac:dyDescent="0.3">
      <c r="D99" t="s">
        <v>235</v>
      </c>
    </row>
    <row r="100" spans="4:4" x14ac:dyDescent="0.3">
      <c r="D100" t="s">
        <v>236</v>
      </c>
    </row>
    <row r="101" spans="4:4" x14ac:dyDescent="0.3">
      <c r="D101" t="s">
        <v>237</v>
      </c>
    </row>
    <row r="102" spans="4:4" x14ac:dyDescent="0.3">
      <c r="D102" t="s">
        <v>238</v>
      </c>
    </row>
    <row r="103" spans="4:4" x14ac:dyDescent="0.3">
      <c r="D103" t="s">
        <v>239</v>
      </c>
    </row>
    <row r="104" spans="4:4" x14ac:dyDescent="0.3">
      <c r="D104" t="s">
        <v>240</v>
      </c>
    </row>
    <row r="105" spans="4:4" x14ac:dyDescent="0.3">
      <c r="D105" t="s">
        <v>241</v>
      </c>
    </row>
    <row r="106" spans="4:4" x14ac:dyDescent="0.3">
      <c r="D106" t="s">
        <v>242</v>
      </c>
    </row>
    <row r="107" spans="4:4" x14ac:dyDescent="0.3">
      <c r="D107" t="s">
        <v>243</v>
      </c>
    </row>
    <row r="108" spans="4:4" x14ac:dyDescent="0.3">
      <c r="D108" t="s">
        <v>244</v>
      </c>
    </row>
    <row r="109" spans="4:4" x14ac:dyDescent="0.3">
      <c r="D109" t="s">
        <v>245</v>
      </c>
    </row>
    <row r="110" spans="4:4" x14ac:dyDescent="0.3">
      <c r="D110" t="s">
        <v>246</v>
      </c>
    </row>
    <row r="111" spans="4:4" x14ac:dyDescent="0.3">
      <c r="D111" t="s">
        <v>247</v>
      </c>
    </row>
    <row r="112" spans="4:4" x14ac:dyDescent="0.3">
      <c r="D112" t="s">
        <v>248</v>
      </c>
    </row>
    <row r="113" spans="4:4" x14ac:dyDescent="0.3">
      <c r="D113" t="s">
        <v>249</v>
      </c>
    </row>
    <row r="114" spans="4:4" x14ac:dyDescent="0.3">
      <c r="D114" t="s">
        <v>250</v>
      </c>
    </row>
    <row r="115" spans="4:4" x14ac:dyDescent="0.3">
      <c r="D115" t="s">
        <v>251</v>
      </c>
    </row>
    <row r="116" spans="4:4" x14ac:dyDescent="0.3">
      <c r="D116" t="s">
        <v>252</v>
      </c>
    </row>
    <row r="117" spans="4:4" x14ac:dyDescent="0.3">
      <c r="D117" t="s">
        <v>253</v>
      </c>
    </row>
    <row r="118" spans="4:4" x14ac:dyDescent="0.3">
      <c r="D118" t="s">
        <v>254</v>
      </c>
    </row>
    <row r="119" spans="4:4" x14ac:dyDescent="0.3">
      <c r="D119" t="s">
        <v>255</v>
      </c>
    </row>
    <row r="120" spans="4:4" x14ac:dyDescent="0.3">
      <c r="D120" t="s">
        <v>256</v>
      </c>
    </row>
    <row r="121" spans="4:4" x14ac:dyDescent="0.3">
      <c r="D121" t="s">
        <v>257</v>
      </c>
    </row>
    <row r="122" spans="4:4" x14ac:dyDescent="0.3">
      <c r="D122" t="s">
        <v>258</v>
      </c>
    </row>
  </sheetData>
  <pageMargins left="0.7" right="0.7" top="0.75" bottom="0.75" header="0.3" footer="0.3"/>
  <pageSetup paperSize="9" orientation="portrait" r:id="rId1"/>
  <headerFooter>
    <oddFooter>&amp;R&amp;1#&amp;"Calibri"&amp;10&amp;K0078D7Classification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AF8A4-4C77-4D1B-BC83-B2A723221412}">
  <dimension ref="A1:H84"/>
  <sheetViews>
    <sheetView showGridLines="0" topLeftCell="B1" zoomScale="85" zoomScaleNormal="85" workbookViewId="0">
      <selection activeCell="E20" sqref="E20"/>
    </sheetView>
  </sheetViews>
  <sheetFormatPr defaultColWidth="8.1640625" defaultRowHeight="14" x14ac:dyDescent="0.3"/>
  <cols>
    <col min="1" max="1" width="44.9140625" style="23" customWidth="1"/>
    <col min="2" max="2" width="42.08203125" style="23" bestFit="1" customWidth="1"/>
    <col min="3" max="3" width="19.5" style="23" customWidth="1"/>
    <col min="4" max="4" width="21" style="23" bestFit="1" customWidth="1"/>
    <col min="5" max="6" width="42.08203125" style="23" bestFit="1" customWidth="1"/>
    <col min="7" max="7" width="10.1640625" style="23" bestFit="1" customWidth="1"/>
    <col min="8" max="8" width="11.58203125" style="23" bestFit="1" customWidth="1"/>
    <col min="9" max="16384" width="8.1640625" style="23"/>
  </cols>
  <sheetData>
    <row r="1" spans="1:8" s="26" customFormat="1" ht="25.5" customHeight="1" thickBot="1" x14ac:dyDescent="0.45">
      <c r="A1" s="35" t="s">
        <v>259</v>
      </c>
      <c r="B1" s="34" t="s">
        <v>304</v>
      </c>
      <c r="C1" s="34" t="s">
        <v>305</v>
      </c>
      <c r="D1" s="34" t="s">
        <v>260</v>
      </c>
      <c r="E1" s="33" t="s">
        <v>261</v>
      </c>
    </row>
    <row r="2" spans="1:8" s="26" customFormat="1" ht="18" x14ac:dyDescent="0.4">
      <c r="A2" s="32" t="s">
        <v>43</v>
      </c>
      <c r="B2" s="31">
        <v>117771107</v>
      </c>
      <c r="C2" s="31">
        <v>48748700</v>
      </c>
      <c r="D2" s="30">
        <f t="shared" ref="D2:D3" si="0">+B2+C2</f>
        <v>166519807</v>
      </c>
      <c r="E2" s="38">
        <f>+D2/$D$4</f>
        <v>0.53372928600634584</v>
      </c>
    </row>
    <row r="3" spans="1:8" s="26" customFormat="1" ht="18.5" thickBot="1" x14ac:dyDescent="0.45">
      <c r="A3" s="29" t="s">
        <v>262</v>
      </c>
      <c r="B3" s="28">
        <v>0</v>
      </c>
      <c r="C3" s="28">
        <v>145473204</v>
      </c>
      <c r="D3" s="28">
        <f t="shared" si="0"/>
        <v>145473204</v>
      </c>
      <c r="E3" s="37">
        <f>+D3/$D$4</f>
        <v>0.46627071399365416</v>
      </c>
    </row>
    <row r="4" spans="1:8" s="26" customFormat="1" ht="18" x14ac:dyDescent="0.4">
      <c r="A4" s="27" t="s">
        <v>263</v>
      </c>
      <c r="B4" s="27">
        <f>SUM(B2:B3)</f>
        <v>117771107</v>
      </c>
      <c r="C4" s="27">
        <f>SUM(C2:C3)</f>
        <v>194221904</v>
      </c>
      <c r="D4" s="27">
        <f>SUM(D2:D3)</f>
        <v>311993011</v>
      </c>
      <c r="E4" s="36">
        <f>SUM(E2:E3)</f>
        <v>1</v>
      </c>
    </row>
    <row r="5" spans="1:8" x14ac:dyDescent="0.3">
      <c r="E5" s="25"/>
    </row>
    <row r="6" spans="1:8" x14ac:dyDescent="0.3">
      <c r="D6" s="24"/>
    </row>
    <row r="11" spans="1:8" x14ac:dyDescent="0.3">
      <c r="F11" s="23" t="s">
        <v>264</v>
      </c>
      <c r="G11" s="23" t="s">
        <v>265</v>
      </c>
      <c r="H11" s="23" t="s">
        <v>118</v>
      </c>
    </row>
    <row r="12" spans="1:8" x14ac:dyDescent="0.3">
      <c r="F12" s="24">
        <v>117771107</v>
      </c>
      <c r="G12" s="24">
        <v>194221904</v>
      </c>
      <c r="H12" s="24">
        <f>+F12+G12</f>
        <v>311993011</v>
      </c>
    </row>
    <row r="56" spans="1:6" x14ac:dyDescent="0.3">
      <c r="A56"/>
      <c r="B56"/>
      <c r="C56"/>
      <c r="D56" s="49" t="s">
        <v>4</v>
      </c>
      <c r="E56" t="s">
        <v>266</v>
      </c>
      <c r="F56"/>
    </row>
    <row r="57" spans="1:6" x14ac:dyDescent="0.3">
      <c r="A57"/>
      <c r="B57"/>
      <c r="C57"/>
      <c r="D57"/>
      <c r="E57"/>
      <c r="F57"/>
    </row>
    <row r="58" spans="1:6" x14ac:dyDescent="0.3">
      <c r="A58"/>
      <c r="B58"/>
      <c r="C58"/>
      <c r="D58" s="49" t="s">
        <v>267</v>
      </c>
      <c r="E58" t="s">
        <v>320</v>
      </c>
      <c r="F58"/>
    </row>
    <row r="59" spans="1:6" x14ac:dyDescent="0.3">
      <c r="A59"/>
      <c r="B59"/>
      <c r="C59"/>
      <c r="D59" s="50" t="s">
        <v>31</v>
      </c>
      <c r="E59" s="70">
        <v>103390271.60000001</v>
      </c>
      <c r="F59"/>
    </row>
    <row r="60" spans="1:6" x14ac:dyDescent="0.3">
      <c r="A60"/>
      <c r="B60"/>
      <c r="C60"/>
      <c r="D60" s="50" t="s">
        <v>20</v>
      </c>
      <c r="E60" s="70">
        <v>123619490.10000002</v>
      </c>
      <c r="F60"/>
    </row>
    <row r="61" spans="1:6" x14ac:dyDescent="0.3">
      <c r="A61"/>
      <c r="B61"/>
      <c r="C61"/>
      <c r="D61" s="50" t="s">
        <v>34</v>
      </c>
      <c r="E61" s="70">
        <v>82971916.169999987</v>
      </c>
      <c r="F61"/>
    </row>
    <row r="62" spans="1:6" x14ac:dyDescent="0.3">
      <c r="A62"/>
      <c r="B62"/>
      <c r="C62"/>
      <c r="D62" s="50" t="s">
        <v>49</v>
      </c>
      <c r="E62" s="70">
        <v>2011333.4800000002</v>
      </c>
      <c r="F62"/>
    </row>
    <row r="63" spans="1:6" x14ac:dyDescent="0.3">
      <c r="A63"/>
      <c r="B63"/>
      <c r="C63"/>
      <c r="D63" s="50" t="s">
        <v>120</v>
      </c>
      <c r="E63" s="70">
        <v>311993011.35000002</v>
      </c>
      <c r="F63"/>
    </row>
    <row r="64" spans="1:6" x14ac:dyDescent="0.3">
      <c r="A64"/>
      <c r="B64"/>
      <c r="C64"/>
      <c r="D64"/>
      <c r="E64"/>
      <c r="F64"/>
    </row>
    <row r="65" spans="1:6" x14ac:dyDescent="0.3">
      <c r="A65" s="13" t="s">
        <v>7</v>
      </c>
      <c r="B65" s="13" t="s">
        <v>268</v>
      </c>
      <c r="C65"/>
      <c r="D65"/>
      <c r="E65"/>
      <c r="F65"/>
    </row>
    <row r="66" spans="1:6" x14ac:dyDescent="0.3">
      <c r="A66" s="50" t="s">
        <v>20</v>
      </c>
      <c r="B66" s="69">
        <f>+GETPIVOTDATA("Bond eligible amount (EUR)
Σ 23+24",$D$58,"Type of expenditure","investment expenditure ")</f>
        <v>123619490.10000002</v>
      </c>
      <c r="C66"/>
      <c r="D66"/>
      <c r="E66"/>
      <c r="F66"/>
    </row>
    <row r="67" spans="1:6" x14ac:dyDescent="0.3">
      <c r="A67" s="50" t="s">
        <v>49</v>
      </c>
      <c r="B67" s="69">
        <f>+GETPIVOTDATA("Bond eligible amount (EUR)
Σ 23+24",$D$58,"Type of expenditure","subsidies, grant, loans")</f>
        <v>2011333.4800000002</v>
      </c>
      <c r="C67"/>
      <c r="D67"/>
      <c r="E67"/>
      <c r="F67"/>
    </row>
    <row r="68" spans="1:6" x14ac:dyDescent="0.3">
      <c r="A68" s="50" t="s">
        <v>31</v>
      </c>
      <c r="B68" s="69">
        <f>+GETPIVOTDATA("Bond eligible amount (EUR)
Σ 23+24",$D$58,"Type of expenditure","intervention expenditure ")</f>
        <v>103390271.60000001</v>
      </c>
      <c r="C68"/>
      <c r="D68"/>
      <c r="E68"/>
      <c r="F68"/>
    </row>
    <row r="69" spans="1:6" x14ac:dyDescent="0.3">
      <c r="A69" s="50" t="s">
        <v>34</v>
      </c>
      <c r="B69" s="69">
        <f>+GETPIVOTDATA("Bond eligible amount (EUR)
Σ 23+24",$D$58,"Type of expenditure","operating expenditure ")</f>
        <v>82971916.169999987</v>
      </c>
      <c r="C69"/>
      <c r="D69"/>
      <c r="E69"/>
      <c r="F69"/>
    </row>
    <row r="70" spans="1:6" x14ac:dyDescent="0.3">
      <c r="A70" s="50" t="s">
        <v>118</v>
      </c>
      <c r="B70" s="69">
        <f>SUM(B66:B69)</f>
        <v>311993011.35000002</v>
      </c>
      <c r="C70"/>
      <c r="D70"/>
      <c r="E70"/>
      <c r="F70"/>
    </row>
    <row r="71" spans="1:6" x14ac:dyDescent="0.3">
      <c r="A71" s="50"/>
      <c r="B71"/>
      <c r="C71"/>
      <c r="D71"/>
      <c r="E71"/>
      <c r="F71"/>
    </row>
    <row r="72" spans="1:6" x14ac:dyDescent="0.3">
      <c r="A72"/>
      <c r="B72"/>
      <c r="C72"/>
      <c r="D72"/>
      <c r="E72"/>
      <c r="F72"/>
    </row>
    <row r="73" spans="1:6" x14ac:dyDescent="0.3">
      <c r="A73"/>
      <c r="B73"/>
      <c r="C73"/>
      <c r="D73"/>
      <c r="E73"/>
      <c r="F73"/>
    </row>
    <row r="74" spans="1:6" x14ac:dyDescent="0.3">
      <c r="A74"/>
      <c r="B74"/>
      <c r="C74"/>
      <c r="D74"/>
      <c r="E74"/>
      <c r="F74"/>
    </row>
    <row r="75" spans="1:6" x14ac:dyDescent="0.3">
      <c r="A75"/>
      <c r="B75"/>
      <c r="C75"/>
      <c r="D75"/>
      <c r="E75"/>
      <c r="F75"/>
    </row>
    <row r="76" spans="1:6" x14ac:dyDescent="0.3">
      <c r="A76"/>
      <c r="B76"/>
      <c r="C76"/>
      <c r="D76"/>
      <c r="E76"/>
      <c r="F76"/>
    </row>
    <row r="77" spans="1:6" x14ac:dyDescent="0.3">
      <c r="A77"/>
      <c r="B77"/>
      <c r="C77"/>
      <c r="D77"/>
      <c r="E77"/>
      <c r="F77"/>
    </row>
    <row r="78" spans="1:6" x14ac:dyDescent="0.3">
      <c r="A78"/>
      <c r="B78"/>
      <c r="C78"/>
      <c r="D78"/>
      <c r="E78"/>
      <c r="F78"/>
    </row>
    <row r="79" spans="1:6" x14ac:dyDescent="0.3">
      <c r="A79"/>
      <c r="B79"/>
      <c r="C79"/>
      <c r="D79"/>
      <c r="E79"/>
      <c r="F79"/>
    </row>
    <row r="80" spans="1:6" x14ac:dyDescent="0.3">
      <c r="A80"/>
      <c r="B80"/>
      <c r="C80"/>
      <c r="D80"/>
      <c r="E80"/>
      <c r="F80"/>
    </row>
    <row r="81" spans="1:6" x14ac:dyDescent="0.3">
      <c r="A81"/>
      <c r="B81"/>
      <c r="C81"/>
      <c r="D81"/>
      <c r="E81"/>
      <c r="F81"/>
    </row>
    <row r="82" spans="1:6" x14ac:dyDescent="0.3">
      <c r="A82"/>
      <c r="B82"/>
      <c r="C82"/>
      <c r="D82"/>
      <c r="E82"/>
      <c r="F82"/>
    </row>
    <row r="83" spans="1:6" x14ac:dyDescent="0.3">
      <c r="A83"/>
      <c r="B83"/>
      <c r="C83"/>
      <c r="D83"/>
      <c r="E83"/>
      <c r="F83"/>
    </row>
    <row r="84" spans="1:6" x14ac:dyDescent="0.3">
      <c r="A84"/>
      <c r="B84"/>
      <c r="C84"/>
      <c r="D84"/>
      <c r="E84"/>
      <c r="F84"/>
    </row>
  </sheetData>
  <pageMargins left="0.7" right="0.7" top="0.75" bottom="0.75" header="0.3" footer="0.3"/>
  <pageSetup paperSize="9" orientation="portrait"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DA797-4DD9-498F-A48E-AA51C61AE615}">
  <dimension ref="A2:F15"/>
  <sheetViews>
    <sheetView showGridLines="0" zoomScale="85" zoomScaleNormal="85" workbookViewId="0">
      <selection activeCell="A3" sqref="A3:F6"/>
    </sheetView>
  </sheetViews>
  <sheetFormatPr defaultColWidth="8" defaultRowHeight="14.5" x14ac:dyDescent="0.35"/>
  <cols>
    <col min="1" max="1" width="39.58203125" style="39" customWidth="1"/>
    <col min="2" max="2" width="36.08203125" style="39" customWidth="1"/>
    <col min="3" max="6" width="16.1640625" style="39" customWidth="1"/>
    <col min="7" max="16384" width="8" style="39"/>
  </cols>
  <sheetData>
    <row r="2" spans="1:6" ht="15" thickBot="1" x14ac:dyDescent="0.4"/>
    <row r="3" spans="1:6" ht="37.5" thickBot="1" x14ac:dyDescent="0.4">
      <c r="A3" s="86" t="s">
        <v>269</v>
      </c>
      <c r="B3" s="86" t="s">
        <v>270</v>
      </c>
      <c r="C3" s="86" t="s">
        <v>304</v>
      </c>
      <c r="D3" s="86" t="s">
        <v>305</v>
      </c>
      <c r="E3" s="86" t="s">
        <v>260</v>
      </c>
      <c r="F3" s="86" t="s">
        <v>261</v>
      </c>
    </row>
    <row r="4" spans="1:6" ht="90.65" customHeight="1" x14ac:dyDescent="0.35">
      <c r="A4" s="87" t="s">
        <v>43</v>
      </c>
      <c r="B4" s="88"/>
      <c r="C4" s="89">
        <v>117771107</v>
      </c>
      <c r="D4" s="90">
        <v>48748700</v>
      </c>
      <c r="E4" s="90">
        <f t="shared" ref="E4" si="0">+C4+D4</f>
        <v>166519807</v>
      </c>
      <c r="F4" s="91">
        <f>+E4/$E$6*100</f>
        <v>53.37292860063458</v>
      </c>
    </row>
    <row r="5" spans="1:6" ht="90.65" customHeight="1" x14ac:dyDescent="0.35">
      <c r="A5" s="101" t="s">
        <v>262</v>
      </c>
      <c r="B5" s="102"/>
      <c r="C5" s="90">
        <v>0</v>
      </c>
      <c r="D5" s="90">
        <v>145473204</v>
      </c>
      <c r="E5" s="90">
        <f>+C5+D5</f>
        <v>145473204</v>
      </c>
      <c r="F5" s="91">
        <f>+E5/$E$6*100</f>
        <v>46.62707139936542</v>
      </c>
    </row>
    <row r="6" spans="1:6" ht="18.5" x14ac:dyDescent="0.35">
      <c r="A6" s="103" t="s">
        <v>321</v>
      </c>
      <c r="B6" s="104"/>
      <c r="C6" s="105">
        <f>SUM(C4:C5)</f>
        <v>117771107</v>
      </c>
      <c r="D6" s="105">
        <f>SUM(D4:D5)</f>
        <v>194221904</v>
      </c>
      <c r="E6" s="105">
        <f>SUM(E4:E5)</f>
        <v>311993011</v>
      </c>
      <c r="F6" s="106">
        <v>100</v>
      </c>
    </row>
    <row r="10" spans="1:6" x14ac:dyDescent="0.35">
      <c r="E10" s="68"/>
    </row>
    <row r="11" spans="1:6" x14ac:dyDescent="0.35">
      <c r="C11" s="68"/>
    </row>
    <row r="15" spans="1:6" x14ac:dyDescent="0.35">
      <c r="C15" s="68"/>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B52BE-FA10-49C5-80B2-4504ECE9606D}">
  <sheetPr>
    <tabColor rgb="FFE1F6F5"/>
  </sheetPr>
  <dimension ref="A1:K40"/>
  <sheetViews>
    <sheetView showGridLines="0" tabSelected="1" zoomScale="115" zoomScaleNormal="115" workbookViewId="0">
      <selection activeCell="A2" sqref="A2:E6"/>
    </sheetView>
  </sheetViews>
  <sheetFormatPr defaultColWidth="8.1640625" defaultRowHeight="14" x14ac:dyDescent="0.3"/>
  <cols>
    <col min="1" max="1" width="24.58203125" style="23" customWidth="1"/>
    <col min="2" max="2" width="37.9140625" style="41" customWidth="1"/>
    <col min="3" max="4" width="11.6640625" style="23" customWidth="1"/>
    <col min="5" max="5" width="13.1640625" style="23" customWidth="1"/>
    <col min="6" max="6" width="10" style="40" bestFit="1" customWidth="1"/>
    <col min="7" max="7" width="11.6640625" style="40" bestFit="1" customWidth="1"/>
    <col min="8" max="8" width="33.58203125" style="23" customWidth="1"/>
    <col min="9" max="16384" width="8.1640625" style="23"/>
  </cols>
  <sheetData>
    <row r="1" spans="1:11" ht="14.5" thickBot="1" x14ac:dyDescent="0.35"/>
    <row r="2" spans="1:11" ht="14.5" x14ac:dyDescent="0.3">
      <c r="A2" s="112" t="s">
        <v>271</v>
      </c>
      <c r="B2" s="114" t="s">
        <v>5</v>
      </c>
      <c r="C2" s="116" t="s">
        <v>272</v>
      </c>
      <c r="D2" s="116"/>
      <c r="E2" s="117" t="s">
        <v>322</v>
      </c>
    </row>
    <row r="3" spans="1:11" ht="14.5" x14ac:dyDescent="0.3">
      <c r="A3" s="113"/>
      <c r="B3" s="115"/>
      <c r="C3" s="60" t="s">
        <v>273</v>
      </c>
      <c r="D3" s="60" t="s">
        <v>306</v>
      </c>
      <c r="E3" s="118"/>
    </row>
    <row r="4" spans="1:11" ht="14" customHeight="1" thickBot="1" x14ac:dyDescent="0.35">
      <c r="A4" s="123" t="s">
        <v>43</v>
      </c>
      <c r="B4" s="53" t="s">
        <v>74</v>
      </c>
      <c r="C4" s="61">
        <v>81748195</v>
      </c>
      <c r="D4" s="56">
        <v>12210421</v>
      </c>
      <c r="E4" s="57">
        <f>+D4+C4</f>
        <v>93958616</v>
      </c>
    </row>
    <row r="5" spans="1:11" s="40" customFormat="1" ht="15" thickBot="1" x14ac:dyDescent="0.35">
      <c r="A5" s="124"/>
      <c r="B5" s="54" t="s">
        <v>44</v>
      </c>
      <c r="C5" s="61">
        <v>36022912</v>
      </c>
      <c r="D5" s="61">
        <v>36538278</v>
      </c>
      <c r="E5" s="62">
        <f>+C5+D5</f>
        <v>72561190</v>
      </c>
      <c r="H5" s="23"/>
      <c r="I5" s="23"/>
      <c r="J5" s="23"/>
      <c r="K5" s="23"/>
    </row>
    <row r="6" spans="1:11" s="40" customFormat="1" ht="15" thickBot="1" x14ac:dyDescent="0.4">
      <c r="A6" s="55"/>
      <c r="B6" s="58" t="s">
        <v>274</v>
      </c>
      <c r="C6" s="59">
        <f>SUM(C4:C5)</f>
        <v>117771107</v>
      </c>
      <c r="D6" s="59">
        <f>SUM(D4:D5)</f>
        <v>48748699</v>
      </c>
      <c r="E6" s="59">
        <f>SUM(E4:E5)</f>
        <v>166519806</v>
      </c>
      <c r="F6" s="42">
        <f>+C6+D6</f>
        <v>166519806</v>
      </c>
      <c r="H6" s="23"/>
      <c r="I6" s="23"/>
      <c r="J6" s="23"/>
      <c r="K6" s="23"/>
    </row>
    <row r="7" spans="1:11" ht="14.5" x14ac:dyDescent="0.35">
      <c r="A7" s="55"/>
      <c r="B7" s="63"/>
      <c r="C7" s="55"/>
      <c r="D7" s="55"/>
      <c r="E7" s="55"/>
    </row>
    <row r="8" spans="1:11" ht="14.5" x14ac:dyDescent="0.35">
      <c r="A8" s="55"/>
      <c r="B8" s="63"/>
      <c r="C8" s="55"/>
      <c r="D8" s="55"/>
      <c r="E8" s="72"/>
      <c r="G8" s="71"/>
    </row>
    <row r="9" spans="1:11" s="40" customFormat="1" ht="15" thickBot="1" x14ac:dyDescent="0.4">
      <c r="A9" s="55"/>
      <c r="B9" s="63"/>
      <c r="C9" s="55"/>
      <c r="D9" s="55"/>
      <c r="E9" s="55"/>
      <c r="H9" s="23"/>
      <c r="I9" s="23"/>
      <c r="J9" s="23"/>
      <c r="K9" s="23"/>
    </row>
    <row r="10" spans="1:11" s="40" customFormat="1" ht="14.5" customHeight="1" x14ac:dyDescent="0.3">
      <c r="A10" s="119" t="s">
        <v>271</v>
      </c>
      <c r="B10" s="121" t="s">
        <v>5</v>
      </c>
      <c r="C10" s="116" t="s">
        <v>272</v>
      </c>
      <c r="D10" s="116"/>
      <c r="E10" s="117" t="s">
        <v>322</v>
      </c>
      <c r="H10" s="23"/>
      <c r="I10" s="23"/>
      <c r="J10" s="23"/>
      <c r="K10" s="23"/>
    </row>
    <row r="11" spans="1:11" s="40" customFormat="1" ht="15" thickBot="1" x14ac:dyDescent="0.35">
      <c r="A11" s="120"/>
      <c r="B11" s="122"/>
      <c r="C11" s="60" t="s">
        <v>273</v>
      </c>
      <c r="D11" s="60" t="s">
        <v>306</v>
      </c>
      <c r="E11" s="118"/>
      <c r="H11" s="23"/>
      <c r="I11" s="23"/>
      <c r="J11" s="23"/>
      <c r="K11" s="23"/>
    </row>
    <row r="12" spans="1:11" s="40" customFormat="1" ht="16.5" customHeight="1" x14ac:dyDescent="0.3">
      <c r="A12" s="110" t="s">
        <v>262</v>
      </c>
      <c r="B12" s="107" t="s">
        <v>28</v>
      </c>
      <c r="C12" s="51">
        <v>0</v>
      </c>
      <c r="D12" s="51">
        <v>125841222.86000001</v>
      </c>
      <c r="E12" s="52">
        <f>+C12+D12</f>
        <v>125841222.86000001</v>
      </c>
      <c r="H12" s="23"/>
      <c r="I12" s="23"/>
      <c r="J12" s="23"/>
      <c r="K12" s="23"/>
    </row>
    <row r="13" spans="1:11" s="40" customFormat="1" ht="29.5" thickBot="1" x14ac:dyDescent="0.35">
      <c r="A13" s="111"/>
      <c r="B13" s="108" t="s">
        <v>18</v>
      </c>
      <c r="C13" s="64">
        <v>0</v>
      </c>
      <c r="D13" s="64">
        <v>19631981</v>
      </c>
      <c r="E13" s="65">
        <f t="shared" ref="E13" si="0">+C13+D13</f>
        <v>19631981</v>
      </c>
      <c r="H13" s="23"/>
      <c r="I13" s="23"/>
      <c r="J13" s="23"/>
      <c r="K13" s="23"/>
    </row>
    <row r="14" spans="1:11" ht="14.5" x14ac:dyDescent="0.35">
      <c r="A14" s="55"/>
      <c r="B14" s="58" t="s">
        <v>323</v>
      </c>
      <c r="C14" s="59">
        <f>SUM(C12:C13)</f>
        <v>0</v>
      </c>
      <c r="D14" s="59">
        <f>SUM(D12:D13)</f>
        <v>145473203.86000001</v>
      </c>
      <c r="E14" s="59">
        <f>SUM(E12:E13)</f>
        <v>145473203.86000001</v>
      </c>
    </row>
    <row r="15" spans="1:11" ht="14.5" x14ac:dyDescent="0.35">
      <c r="A15" s="55"/>
      <c r="B15" s="63"/>
      <c r="C15" s="55"/>
      <c r="D15" s="55"/>
      <c r="E15" s="72"/>
    </row>
    <row r="16" spans="1:11" s="39" customFormat="1" ht="14.5" x14ac:dyDescent="0.35">
      <c r="A16"/>
      <c r="B16"/>
      <c r="C16"/>
      <c r="D16"/>
      <c r="E16"/>
      <c r="F16"/>
      <c r="G16"/>
      <c r="H16"/>
    </row>
    <row r="17" spans="1:8" s="39" customFormat="1" ht="14.5" x14ac:dyDescent="0.35">
      <c r="A17"/>
      <c r="B17"/>
      <c r="C17"/>
      <c r="D17"/>
      <c r="E17"/>
      <c r="F17"/>
      <c r="G17"/>
      <c r="H17"/>
    </row>
    <row r="18" spans="1:8" s="39" customFormat="1" ht="14.5" x14ac:dyDescent="0.35">
      <c r="A18"/>
      <c r="B18"/>
      <c r="C18"/>
      <c r="D18"/>
      <c r="E18"/>
      <c r="F18"/>
      <c r="G18"/>
      <c r="H18"/>
    </row>
    <row r="19" spans="1:8" s="39" customFormat="1" ht="15" customHeight="1" x14ac:dyDescent="0.35">
      <c r="A19"/>
      <c r="B19"/>
      <c r="C19"/>
      <c r="D19"/>
      <c r="E19"/>
      <c r="F19"/>
      <c r="G19"/>
      <c r="H19"/>
    </row>
    <row r="20" spans="1:8" s="39" customFormat="1" ht="14.5" x14ac:dyDescent="0.35">
      <c r="A20"/>
      <c r="B20"/>
      <c r="C20"/>
      <c r="D20"/>
      <c r="E20"/>
      <c r="F20"/>
      <c r="G20"/>
      <c r="H20"/>
    </row>
    <row r="21" spans="1:8" s="39" customFormat="1" ht="14.5" x14ac:dyDescent="0.35">
      <c r="A21"/>
      <c r="B21"/>
      <c r="C21"/>
      <c r="D21"/>
      <c r="E21"/>
      <c r="F21"/>
      <c r="G21"/>
      <c r="H21"/>
    </row>
    <row r="22" spans="1:8" s="39" customFormat="1" ht="14.5" x14ac:dyDescent="0.35">
      <c r="A22"/>
      <c r="B22"/>
      <c r="C22"/>
      <c r="D22"/>
      <c r="E22"/>
      <c r="F22"/>
      <c r="G22"/>
      <c r="H22"/>
    </row>
    <row r="23" spans="1:8" s="39" customFormat="1" ht="14.5" x14ac:dyDescent="0.35">
      <c r="A23"/>
      <c r="B23"/>
      <c r="C23"/>
      <c r="D23"/>
      <c r="E23"/>
      <c r="F23"/>
      <c r="G23"/>
      <c r="H23"/>
    </row>
    <row r="24" spans="1:8" s="39" customFormat="1" ht="14.5" x14ac:dyDescent="0.35">
      <c r="A24"/>
      <c r="B24"/>
      <c r="C24"/>
      <c r="D24"/>
      <c r="E24"/>
      <c r="F24"/>
      <c r="G24"/>
      <c r="H24"/>
    </row>
    <row r="25" spans="1:8" s="39" customFormat="1" ht="14.5" x14ac:dyDescent="0.35">
      <c r="A25"/>
      <c r="B25"/>
      <c r="C25"/>
      <c r="D25"/>
      <c r="E25"/>
      <c r="F25"/>
      <c r="G25"/>
      <c r="H25"/>
    </row>
    <row r="26" spans="1:8" s="39" customFormat="1" ht="14.5" x14ac:dyDescent="0.35">
      <c r="A26"/>
      <c r="B26"/>
      <c r="C26"/>
      <c r="D26"/>
      <c r="E26"/>
      <c r="F26"/>
      <c r="G26"/>
      <c r="H26"/>
    </row>
    <row r="27" spans="1:8" s="39" customFormat="1" ht="14.5" x14ac:dyDescent="0.35">
      <c r="A27"/>
      <c r="B27"/>
      <c r="C27"/>
      <c r="D27"/>
      <c r="E27"/>
      <c r="F27"/>
      <c r="G27"/>
      <c r="H27"/>
    </row>
    <row r="28" spans="1:8" s="39" customFormat="1" ht="14.5" x14ac:dyDescent="0.35">
      <c r="A28"/>
      <c r="B28"/>
      <c r="C28"/>
      <c r="D28"/>
      <c r="E28"/>
      <c r="F28"/>
      <c r="G28"/>
      <c r="H28"/>
    </row>
    <row r="29" spans="1:8" s="39" customFormat="1" ht="14.5" x14ac:dyDescent="0.35">
      <c r="A29"/>
      <c r="B29"/>
      <c r="C29"/>
      <c r="D29"/>
      <c r="E29"/>
      <c r="F29"/>
      <c r="G29"/>
      <c r="H29"/>
    </row>
    <row r="30" spans="1:8" s="39" customFormat="1" ht="14.5" x14ac:dyDescent="0.35"/>
    <row r="31" spans="1:8" s="39" customFormat="1" ht="14.5" x14ac:dyDescent="0.35"/>
    <row r="32" spans="1:8" s="39" customFormat="1" ht="14.5" x14ac:dyDescent="0.35"/>
    <row r="33" s="39" customFormat="1" ht="14.5" x14ac:dyDescent="0.35"/>
    <row r="34" s="39" customFormat="1" ht="14.5" x14ac:dyDescent="0.35"/>
    <row r="35" s="39" customFormat="1" ht="14.5" x14ac:dyDescent="0.35"/>
    <row r="36" s="39" customFormat="1" ht="14.5" x14ac:dyDescent="0.35"/>
    <row r="37" s="39" customFormat="1" ht="14.5" x14ac:dyDescent="0.35"/>
    <row r="38" s="39" customFormat="1" ht="14.5" x14ac:dyDescent="0.35"/>
    <row r="39" s="39" customFormat="1" ht="14.5" x14ac:dyDescent="0.35"/>
    <row r="40" s="39" customFormat="1" ht="14.5" x14ac:dyDescent="0.35"/>
  </sheetData>
  <mergeCells count="10">
    <mergeCell ref="A12:A13"/>
    <mergeCell ref="A2:A3"/>
    <mergeCell ref="B2:B3"/>
    <mergeCell ref="C2:D2"/>
    <mergeCell ref="E2:E3"/>
    <mergeCell ref="A10:A11"/>
    <mergeCell ref="B10:B11"/>
    <mergeCell ref="C10:D10"/>
    <mergeCell ref="E10:E11"/>
    <mergeCell ref="A4:A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T67"/>
  <sheetViews>
    <sheetView zoomScale="80" zoomScaleNormal="80" workbookViewId="0">
      <pane xSplit="2" ySplit="1" topLeftCell="C2" activePane="bottomRight" state="frozen"/>
      <selection pane="topRight" activeCell="D1" sqref="D1"/>
      <selection pane="bottomLeft" activeCell="A4" sqref="A4"/>
      <selection pane="bottomRight" activeCell="C3" sqref="C3"/>
    </sheetView>
  </sheetViews>
  <sheetFormatPr defaultColWidth="8.6640625" defaultRowHeight="54.9" customHeight="1" x14ac:dyDescent="0.3"/>
  <cols>
    <col min="1" max="1" width="11.1640625" customWidth="1"/>
    <col min="2" max="2" width="16.4140625" customWidth="1"/>
    <col min="3" max="3" width="43.4140625" style="1" customWidth="1"/>
    <col min="4" max="4" width="81.58203125" style="1" customWidth="1"/>
    <col min="5" max="6" width="30.9140625" customWidth="1"/>
    <col min="7" max="7" width="23.9140625" customWidth="1"/>
    <col min="8" max="8" width="29.08203125" style="1" customWidth="1"/>
    <col min="9" max="9" width="21.58203125" style="1" customWidth="1"/>
    <col min="10" max="10" width="18.6640625" customWidth="1"/>
    <col min="11" max="11" width="18.58203125" customWidth="1"/>
    <col min="12" max="12" width="24" customWidth="1"/>
    <col min="13" max="13" width="28.4140625" customWidth="1"/>
    <col min="14" max="14" width="19.58203125" customWidth="1"/>
    <col min="15" max="15" width="21.6640625" customWidth="1"/>
    <col min="16" max="16" width="22.4140625" customWidth="1"/>
    <col min="17" max="17" width="19.1640625" customWidth="1"/>
  </cols>
  <sheetData>
    <row r="1" spans="1:19" s="10" customFormat="1" ht="64.5" customHeight="1" x14ac:dyDescent="0.3">
      <c r="A1" s="74" t="s">
        <v>0</v>
      </c>
      <c r="B1" s="75" t="s">
        <v>1</v>
      </c>
      <c r="C1" s="75" t="s">
        <v>2</v>
      </c>
      <c r="D1" s="74" t="s">
        <v>3</v>
      </c>
      <c r="E1" s="75" t="s">
        <v>4</v>
      </c>
      <c r="F1" s="75" t="s">
        <v>5</v>
      </c>
      <c r="G1" s="75" t="s">
        <v>6</v>
      </c>
      <c r="H1" s="75" t="s">
        <v>7</v>
      </c>
      <c r="I1" s="75" t="s">
        <v>8</v>
      </c>
      <c r="J1" s="76" t="s">
        <v>9</v>
      </c>
      <c r="K1" s="75" t="s">
        <v>10</v>
      </c>
      <c r="L1" s="75" t="s">
        <v>11</v>
      </c>
      <c r="M1" s="75" t="s">
        <v>12</v>
      </c>
      <c r="N1" s="75" t="s">
        <v>310</v>
      </c>
      <c r="O1" s="73" t="s">
        <v>15</v>
      </c>
      <c r="P1" s="73" t="s">
        <v>311</v>
      </c>
      <c r="Q1" s="75" t="s">
        <v>16</v>
      </c>
      <c r="S1"/>
    </row>
    <row r="2" spans="1:19" s="12" customFormat="1" ht="78" customHeight="1" x14ac:dyDescent="0.3">
      <c r="A2" s="92">
        <v>1</v>
      </c>
      <c r="B2" s="77" t="s">
        <v>24</v>
      </c>
      <c r="C2" s="80" t="s">
        <v>25</v>
      </c>
      <c r="D2" s="80" t="s">
        <v>25</v>
      </c>
      <c r="E2" s="78" t="s">
        <v>17</v>
      </c>
      <c r="F2" s="78" t="s">
        <v>18</v>
      </c>
      <c r="G2" s="78" t="s">
        <v>19</v>
      </c>
      <c r="H2" s="78" t="s">
        <v>20</v>
      </c>
      <c r="I2" s="78" t="s">
        <v>26</v>
      </c>
      <c r="J2" s="78" t="s">
        <v>27</v>
      </c>
      <c r="K2" s="78" t="s">
        <v>22</v>
      </c>
      <c r="L2" s="84">
        <v>81032633.989999995</v>
      </c>
      <c r="M2" s="84">
        <v>62537405.060000002</v>
      </c>
      <c r="N2" s="84">
        <f>+Social[[#This Row],[RS financing 2023 (EUR)]]+Social[[#This Row],[RS financing 2024 (EUR)]]</f>
        <v>8188992.46</v>
      </c>
      <c r="O2" s="84">
        <v>0</v>
      </c>
      <c r="P2" s="84">
        <v>8188992.46</v>
      </c>
      <c r="Q2" s="79" t="s">
        <v>23</v>
      </c>
      <c r="S2"/>
    </row>
    <row r="3" spans="1:19" s="12" customFormat="1" ht="142.25" customHeight="1" x14ac:dyDescent="0.3">
      <c r="A3" s="92">
        <v>2</v>
      </c>
      <c r="B3" s="77" t="s">
        <v>37</v>
      </c>
      <c r="C3" s="80" t="s">
        <v>38</v>
      </c>
      <c r="D3" s="80" t="s">
        <v>39</v>
      </c>
      <c r="E3" s="78" t="s">
        <v>17</v>
      </c>
      <c r="F3" s="78" t="s">
        <v>28</v>
      </c>
      <c r="G3" s="78" t="s">
        <v>19</v>
      </c>
      <c r="H3" s="78" t="s">
        <v>20</v>
      </c>
      <c r="I3" s="78" t="s">
        <v>40</v>
      </c>
      <c r="J3" s="78" t="s">
        <v>21</v>
      </c>
      <c r="K3" s="78" t="s">
        <v>22</v>
      </c>
      <c r="L3" s="84">
        <v>11463543.189999999</v>
      </c>
      <c r="M3" s="84">
        <v>7227222.8599999994</v>
      </c>
      <c r="N3" s="84">
        <f>+Social[[#This Row],[RS financing 2023 (EUR)]]+Social[[#This Row],[RS financing 2024 (EUR)]]</f>
        <v>4795324.0999999996</v>
      </c>
      <c r="O3" s="84">
        <v>0</v>
      </c>
      <c r="P3" s="84">
        <v>4795324.0999999996</v>
      </c>
      <c r="Q3" s="79" t="s">
        <v>23</v>
      </c>
      <c r="S3"/>
    </row>
    <row r="4" spans="1:19" s="12" customFormat="1" ht="88.5" customHeight="1" x14ac:dyDescent="0.3">
      <c r="A4" s="92">
        <v>3</v>
      </c>
      <c r="B4" s="77" t="s">
        <v>50</v>
      </c>
      <c r="C4" s="80" t="s">
        <v>51</v>
      </c>
      <c r="D4" s="80" t="s">
        <v>52</v>
      </c>
      <c r="E4" s="78" t="s">
        <v>17</v>
      </c>
      <c r="F4" s="78" t="s">
        <v>28</v>
      </c>
      <c r="G4" s="78" t="s">
        <v>33</v>
      </c>
      <c r="H4" s="78" t="s">
        <v>34</v>
      </c>
      <c r="I4" s="78" t="s">
        <v>53</v>
      </c>
      <c r="J4" s="78" t="s">
        <v>21</v>
      </c>
      <c r="K4" s="78" t="s">
        <v>22</v>
      </c>
      <c r="L4" s="84">
        <v>29780118.640000001</v>
      </c>
      <c r="M4" s="84">
        <v>19509838.640000001</v>
      </c>
      <c r="N4" s="84">
        <f>+Social[[#This Row],[RS financing 2023 (EUR)]]+Social[[#This Row],[RS financing 2024 (EUR)]]</f>
        <v>927986.46</v>
      </c>
      <c r="O4" s="84">
        <v>0</v>
      </c>
      <c r="P4" s="84">
        <v>927986.46</v>
      </c>
      <c r="Q4" s="79" t="s">
        <v>23</v>
      </c>
      <c r="S4"/>
    </row>
    <row r="5" spans="1:19" s="12" customFormat="1" ht="111" customHeight="1" x14ac:dyDescent="0.3">
      <c r="A5" s="92">
        <v>4</v>
      </c>
      <c r="B5" s="77" t="s">
        <v>54</v>
      </c>
      <c r="C5" s="80" t="s">
        <v>55</v>
      </c>
      <c r="D5" s="80" t="s">
        <v>56</v>
      </c>
      <c r="E5" s="78" t="s">
        <v>17</v>
      </c>
      <c r="F5" s="78" t="s">
        <v>28</v>
      </c>
      <c r="G5" s="78" t="s">
        <v>19</v>
      </c>
      <c r="H5" s="78" t="s">
        <v>20</v>
      </c>
      <c r="I5" s="78" t="s">
        <v>29</v>
      </c>
      <c r="J5" s="78" t="s">
        <v>21</v>
      </c>
      <c r="K5" s="78" t="s">
        <v>22</v>
      </c>
      <c r="L5" s="84">
        <v>1223508.76</v>
      </c>
      <c r="M5" s="84">
        <v>678839.04</v>
      </c>
      <c r="N5" s="84">
        <f>+Social[[#This Row],[RS financing 2023 (EUR)]]+Social[[#This Row],[RS financing 2024 (EUR)]]</f>
        <v>57821.41</v>
      </c>
      <c r="O5" s="84">
        <v>0</v>
      </c>
      <c r="P5" s="84">
        <v>57821.41</v>
      </c>
      <c r="Q5" s="79" t="s">
        <v>23</v>
      </c>
      <c r="S5"/>
    </row>
    <row r="6" spans="1:19" s="12" customFormat="1" ht="100.5" customHeight="1" x14ac:dyDescent="0.3">
      <c r="A6" s="92">
        <v>5</v>
      </c>
      <c r="B6" s="77" t="s">
        <v>58</v>
      </c>
      <c r="C6" s="80" t="s">
        <v>59</v>
      </c>
      <c r="D6" s="80" t="s">
        <v>60</v>
      </c>
      <c r="E6" s="78" t="s">
        <v>17</v>
      </c>
      <c r="F6" s="78" t="s">
        <v>28</v>
      </c>
      <c r="G6" s="78" t="s">
        <v>19</v>
      </c>
      <c r="H6" s="78" t="s">
        <v>20</v>
      </c>
      <c r="I6" s="78" t="s">
        <v>61</v>
      </c>
      <c r="J6" s="78" t="s">
        <v>27</v>
      </c>
      <c r="K6" s="78" t="s">
        <v>30</v>
      </c>
      <c r="L6" s="84">
        <v>2874752.7</v>
      </c>
      <c r="M6" s="84">
        <v>649730.37</v>
      </c>
      <c r="N6" s="84">
        <f>+Social[[#This Row],[RS financing 2023 (EUR)]]+Social[[#This Row],[RS financing 2024 (EUR)]]</f>
        <v>14749.68</v>
      </c>
      <c r="O6" s="84">
        <v>0</v>
      </c>
      <c r="P6" s="84">
        <v>14749.68</v>
      </c>
      <c r="Q6" s="79" t="s">
        <v>23</v>
      </c>
      <c r="S6"/>
    </row>
    <row r="7" spans="1:19" s="12" customFormat="1" ht="150.65" customHeight="1" x14ac:dyDescent="0.3">
      <c r="A7" s="92">
        <v>6</v>
      </c>
      <c r="B7" s="77" t="s">
        <v>62</v>
      </c>
      <c r="C7" s="80" t="s">
        <v>63</v>
      </c>
      <c r="D7" s="80" t="s">
        <v>64</v>
      </c>
      <c r="E7" s="78" t="s">
        <v>17</v>
      </c>
      <c r="F7" s="78" t="s">
        <v>18</v>
      </c>
      <c r="G7" s="78" t="s">
        <v>19</v>
      </c>
      <c r="H7" s="78" t="s">
        <v>31</v>
      </c>
      <c r="I7" s="78" t="s">
        <v>57</v>
      </c>
      <c r="J7" s="78" t="s">
        <v>27</v>
      </c>
      <c r="K7" s="78" t="s">
        <v>30</v>
      </c>
      <c r="L7" s="84">
        <v>58637223.75</v>
      </c>
      <c r="M7" s="84">
        <v>28677974.109999999</v>
      </c>
      <c r="N7" s="84">
        <f>+Social[[#This Row],[RS financing 2023 (EUR)]]+Social[[#This Row],[RS financing 2024 (EUR)]]</f>
        <v>11442989.030000011</v>
      </c>
      <c r="O7" s="84">
        <v>0</v>
      </c>
      <c r="P7" s="84">
        <v>11442989.030000011</v>
      </c>
      <c r="Q7" s="79" t="s">
        <v>23</v>
      </c>
      <c r="S7"/>
    </row>
    <row r="8" spans="1:19" s="12" customFormat="1" ht="204.65" customHeight="1" x14ac:dyDescent="0.3">
      <c r="A8" s="92">
        <v>7</v>
      </c>
      <c r="B8" s="77" t="s">
        <v>66</v>
      </c>
      <c r="C8" s="80" t="s">
        <v>67</v>
      </c>
      <c r="D8" s="80" t="s">
        <v>68</v>
      </c>
      <c r="E8" s="78" t="s">
        <v>17</v>
      </c>
      <c r="F8" s="78" t="s">
        <v>28</v>
      </c>
      <c r="G8" s="78" t="s">
        <v>19</v>
      </c>
      <c r="H8" s="78" t="s">
        <v>20</v>
      </c>
      <c r="I8" s="78" t="s">
        <v>57</v>
      </c>
      <c r="J8" s="78" t="s">
        <v>27</v>
      </c>
      <c r="K8" s="78" t="s">
        <v>30</v>
      </c>
      <c r="L8" s="84">
        <v>109476504</v>
      </c>
      <c r="M8" s="84">
        <v>22638015.990000002</v>
      </c>
      <c r="N8" s="84">
        <f>+Social[[#This Row],[RS financing 2023 (EUR)]]+Social[[#This Row],[RS financing 2024 (EUR)]]</f>
        <v>1648546.08</v>
      </c>
      <c r="O8" s="84">
        <v>0</v>
      </c>
      <c r="P8" s="84">
        <v>1648546.08</v>
      </c>
      <c r="Q8" s="79" t="s">
        <v>23</v>
      </c>
      <c r="S8"/>
    </row>
    <row r="9" spans="1:19" s="12" customFormat="1" ht="57.65" customHeight="1" x14ac:dyDescent="0.3">
      <c r="A9" s="92">
        <v>8</v>
      </c>
      <c r="B9" s="77" t="s">
        <v>71</v>
      </c>
      <c r="C9" s="80" t="s">
        <v>72</v>
      </c>
      <c r="D9" s="80" t="s">
        <v>73</v>
      </c>
      <c r="E9" s="78" t="s">
        <v>43</v>
      </c>
      <c r="F9" s="78" t="s">
        <v>74</v>
      </c>
      <c r="G9" s="78" t="s">
        <v>75</v>
      </c>
      <c r="H9" s="78" t="s">
        <v>49</v>
      </c>
      <c r="I9" s="78" t="s">
        <v>76</v>
      </c>
      <c r="J9" s="78" t="s">
        <v>77</v>
      </c>
      <c r="K9" s="78" t="s">
        <v>22</v>
      </c>
      <c r="L9" s="84">
        <v>4695434.49</v>
      </c>
      <c r="M9" s="84">
        <v>4695434.49</v>
      </c>
      <c r="N9" s="84">
        <f>+Social[[#This Row],[RS financing 2023 (EUR)]]+Social[[#This Row],[RS financing 2024 (EUR)]]</f>
        <v>1771095.11</v>
      </c>
      <c r="O9" s="84">
        <v>0</v>
      </c>
      <c r="P9" s="84">
        <v>1771095.11</v>
      </c>
      <c r="Q9" s="79" t="s">
        <v>46</v>
      </c>
      <c r="S9"/>
    </row>
    <row r="10" spans="1:19" s="12" customFormat="1" ht="40.4" customHeight="1" x14ac:dyDescent="0.3">
      <c r="A10" s="92">
        <v>9</v>
      </c>
      <c r="B10" s="77" t="s">
        <v>78</v>
      </c>
      <c r="C10" s="80" t="s">
        <v>79</v>
      </c>
      <c r="D10" s="80" t="s">
        <v>73</v>
      </c>
      <c r="E10" s="78" t="s">
        <v>43</v>
      </c>
      <c r="F10" s="78" t="s">
        <v>74</v>
      </c>
      <c r="G10" s="78" t="s">
        <v>80</v>
      </c>
      <c r="H10" s="78" t="s">
        <v>49</v>
      </c>
      <c r="I10" s="78" t="s">
        <v>81</v>
      </c>
      <c r="J10" s="78" t="s">
        <v>77</v>
      </c>
      <c r="K10" s="78" t="s">
        <v>22</v>
      </c>
      <c r="L10" s="84">
        <v>1354469.23</v>
      </c>
      <c r="M10" s="84">
        <v>1354468.78</v>
      </c>
      <c r="N10" s="84">
        <f>+Social[[#This Row],[RS financing 2023 (EUR)]]+Social[[#This Row],[RS financing 2024 (EUR)]]</f>
        <v>169393.29</v>
      </c>
      <c r="O10" s="84">
        <v>0</v>
      </c>
      <c r="P10" s="84">
        <v>169393.29</v>
      </c>
      <c r="Q10" s="79" t="s">
        <v>46</v>
      </c>
      <c r="S10"/>
    </row>
    <row r="11" spans="1:19" s="12" customFormat="1" ht="78" customHeight="1" x14ac:dyDescent="0.3">
      <c r="A11" s="92">
        <v>10</v>
      </c>
      <c r="B11" s="77" t="s">
        <v>82</v>
      </c>
      <c r="C11" s="80" t="s">
        <v>83</v>
      </c>
      <c r="D11" s="80" t="s">
        <v>73</v>
      </c>
      <c r="E11" s="78" t="s">
        <v>43</v>
      </c>
      <c r="F11" s="78" t="s">
        <v>74</v>
      </c>
      <c r="G11" s="78" t="s">
        <v>80</v>
      </c>
      <c r="H11" s="78" t="s">
        <v>49</v>
      </c>
      <c r="I11" s="78" t="s">
        <v>81</v>
      </c>
      <c r="J11" s="78" t="s">
        <v>77</v>
      </c>
      <c r="K11" s="78" t="s">
        <v>22</v>
      </c>
      <c r="L11" s="84">
        <v>44226.82</v>
      </c>
      <c r="M11" s="84">
        <v>44226.82</v>
      </c>
      <c r="N11" s="84">
        <f>+Social[[#This Row],[RS financing 2023 (EUR)]]+Social[[#This Row],[RS financing 2024 (EUR)]]</f>
        <v>33045.08</v>
      </c>
      <c r="O11" s="84">
        <v>0</v>
      </c>
      <c r="P11" s="84">
        <v>33045.08</v>
      </c>
      <c r="Q11" s="79" t="s">
        <v>46</v>
      </c>
      <c r="S11"/>
    </row>
    <row r="12" spans="1:19" s="12" customFormat="1" ht="40.4" customHeight="1" x14ac:dyDescent="0.3">
      <c r="A12" s="92">
        <v>11</v>
      </c>
      <c r="B12" s="77" t="s">
        <v>84</v>
      </c>
      <c r="C12" s="80" t="s">
        <v>85</v>
      </c>
      <c r="D12" s="80" t="s">
        <v>73</v>
      </c>
      <c r="E12" s="78" t="s">
        <v>43</v>
      </c>
      <c r="F12" s="78" t="s">
        <v>74</v>
      </c>
      <c r="G12" s="78" t="s">
        <v>80</v>
      </c>
      <c r="H12" s="78" t="s">
        <v>49</v>
      </c>
      <c r="I12" s="78" t="s">
        <v>81</v>
      </c>
      <c r="J12" s="78" t="s">
        <v>77</v>
      </c>
      <c r="K12" s="78" t="s">
        <v>22</v>
      </c>
      <c r="L12" s="84">
        <v>54000</v>
      </c>
      <c r="M12" s="84">
        <v>54000</v>
      </c>
      <c r="N12" s="84">
        <f>+Social[[#This Row],[RS financing 2023 (EUR)]]+Social[[#This Row],[RS financing 2024 (EUR)]]</f>
        <v>37800</v>
      </c>
      <c r="O12" s="84">
        <v>0</v>
      </c>
      <c r="P12" s="84">
        <v>37800</v>
      </c>
      <c r="Q12" s="79" t="s">
        <v>46</v>
      </c>
      <c r="S12"/>
    </row>
    <row r="13" spans="1:19" s="12" customFormat="1" ht="40.4" customHeight="1" x14ac:dyDescent="0.3">
      <c r="A13" s="92">
        <v>12</v>
      </c>
      <c r="B13" s="77" t="s">
        <v>86</v>
      </c>
      <c r="C13" s="80" t="s">
        <v>87</v>
      </c>
      <c r="D13" s="80" t="s">
        <v>41</v>
      </c>
      <c r="E13" s="78" t="s">
        <v>17</v>
      </c>
      <c r="F13" s="78" t="s">
        <v>28</v>
      </c>
      <c r="G13" s="78" t="s">
        <v>33</v>
      </c>
      <c r="H13" s="78" t="s">
        <v>20</v>
      </c>
      <c r="I13" s="78" t="s">
        <v>42</v>
      </c>
      <c r="J13" s="78" t="s">
        <v>21</v>
      </c>
      <c r="K13" s="78" t="s">
        <v>22</v>
      </c>
      <c r="L13" s="84">
        <v>376134187.36000001</v>
      </c>
      <c r="M13" s="84">
        <v>369512159.38</v>
      </c>
      <c r="N13" s="84">
        <f>+Social[[#This Row],[RS financing 2023 (EUR)]]+Social[[#This Row],[RS financing 2024 (EUR)]]</f>
        <v>92782553.150000006</v>
      </c>
      <c r="O13" s="84">
        <v>0</v>
      </c>
      <c r="P13" s="84">
        <v>92782553.150000006</v>
      </c>
      <c r="Q13" s="79" t="s">
        <v>23</v>
      </c>
      <c r="S13"/>
    </row>
    <row r="14" spans="1:19" s="12" customFormat="1" ht="69.75" customHeight="1" x14ac:dyDescent="0.3">
      <c r="A14" s="92">
        <v>13</v>
      </c>
      <c r="B14" s="77" t="s">
        <v>88</v>
      </c>
      <c r="C14" s="80" t="s">
        <v>89</v>
      </c>
      <c r="D14" s="80" t="s">
        <v>36</v>
      </c>
      <c r="E14" s="78" t="s">
        <v>17</v>
      </c>
      <c r="F14" s="78" t="s">
        <v>28</v>
      </c>
      <c r="G14" s="78" t="s">
        <v>33</v>
      </c>
      <c r="H14" s="78" t="s">
        <v>20</v>
      </c>
      <c r="I14" s="78" t="s">
        <v>26</v>
      </c>
      <c r="J14" s="78" t="s">
        <v>21</v>
      </c>
      <c r="K14" s="78" t="s">
        <v>22</v>
      </c>
      <c r="L14" s="84">
        <v>85721304.260000005</v>
      </c>
      <c r="M14" s="84">
        <v>62693931.170000002</v>
      </c>
      <c r="N14" s="84">
        <f>+Social[[#This Row],[RS financing 2023 (EUR)]]+Social[[#This Row],[RS financing 2024 (EUR)]]</f>
        <v>15924377.789999999</v>
      </c>
      <c r="O14" s="84">
        <v>0</v>
      </c>
      <c r="P14" s="84">
        <v>15924377.789999999</v>
      </c>
      <c r="Q14" s="79" t="s">
        <v>23</v>
      </c>
      <c r="S14"/>
    </row>
    <row r="15" spans="1:19" s="12" customFormat="1" ht="40.4" customHeight="1" x14ac:dyDescent="0.3">
      <c r="A15" s="92">
        <v>14</v>
      </c>
      <c r="B15" s="77" t="s">
        <v>90</v>
      </c>
      <c r="C15" s="80" t="s">
        <v>91</v>
      </c>
      <c r="D15" s="80" t="s">
        <v>32</v>
      </c>
      <c r="E15" s="78" t="s">
        <v>17</v>
      </c>
      <c r="F15" s="78" t="s">
        <v>28</v>
      </c>
      <c r="G15" s="78" t="s">
        <v>33</v>
      </c>
      <c r="H15" s="78" t="s">
        <v>20</v>
      </c>
      <c r="I15" s="78" t="s">
        <v>35</v>
      </c>
      <c r="J15" s="78" t="s">
        <v>21</v>
      </c>
      <c r="K15" s="78" t="s">
        <v>22</v>
      </c>
      <c r="L15" s="84">
        <v>2651744.39</v>
      </c>
      <c r="M15" s="84">
        <v>1755744.3900000001</v>
      </c>
      <c r="N15" s="84">
        <f>+Social[[#This Row],[RS financing 2023 (EUR)]]+Social[[#This Row],[RS financing 2024 (EUR)]]</f>
        <v>207125.43</v>
      </c>
      <c r="O15" s="84">
        <v>0</v>
      </c>
      <c r="P15" s="84">
        <v>207125.43</v>
      </c>
      <c r="Q15" s="79" t="s">
        <v>23</v>
      </c>
      <c r="S15"/>
    </row>
    <row r="16" spans="1:19" s="12" customFormat="1" ht="40.4" customHeight="1" x14ac:dyDescent="0.3">
      <c r="A16" s="92">
        <v>15</v>
      </c>
      <c r="B16" s="77" t="s">
        <v>92</v>
      </c>
      <c r="C16" s="80" t="s">
        <v>93</v>
      </c>
      <c r="D16" s="80" t="s">
        <v>94</v>
      </c>
      <c r="E16" s="78" t="s">
        <v>17</v>
      </c>
      <c r="F16" s="78" t="s">
        <v>28</v>
      </c>
      <c r="G16" s="78" t="s">
        <v>33</v>
      </c>
      <c r="H16" s="78" t="s">
        <v>34</v>
      </c>
      <c r="I16" s="78" t="s">
        <v>53</v>
      </c>
      <c r="J16" s="78" t="s">
        <v>21</v>
      </c>
      <c r="K16" s="78" t="s">
        <v>22</v>
      </c>
      <c r="L16" s="84">
        <v>12737244.710000001</v>
      </c>
      <c r="M16" s="84">
        <v>12737244.710000001</v>
      </c>
      <c r="N16" s="84">
        <f>+Social[[#This Row],[RS financing 2023 (EUR)]]+Social[[#This Row],[RS financing 2024 (EUR)]]</f>
        <v>5995570.46</v>
      </c>
      <c r="O16" s="84">
        <v>0</v>
      </c>
      <c r="P16" s="84">
        <v>5995570.46</v>
      </c>
      <c r="Q16" s="79" t="s">
        <v>23</v>
      </c>
      <c r="S16"/>
    </row>
    <row r="17" spans="1:20" s="12" customFormat="1" ht="72.5" x14ac:dyDescent="0.3">
      <c r="A17" s="92">
        <v>16</v>
      </c>
      <c r="B17" s="77" t="s">
        <v>95</v>
      </c>
      <c r="C17" s="80" t="s">
        <v>96</v>
      </c>
      <c r="D17" s="80" t="s">
        <v>97</v>
      </c>
      <c r="E17" s="78" t="s">
        <v>17</v>
      </c>
      <c r="F17" s="78" t="s">
        <v>28</v>
      </c>
      <c r="G17" s="78" t="s">
        <v>33</v>
      </c>
      <c r="H17" s="78" t="s">
        <v>34</v>
      </c>
      <c r="I17" s="78" t="s">
        <v>53</v>
      </c>
      <c r="J17" s="78" t="s">
        <v>21</v>
      </c>
      <c r="K17" s="78" t="s">
        <v>22</v>
      </c>
      <c r="L17" s="84">
        <v>19642846.359999999</v>
      </c>
      <c r="M17" s="84">
        <v>14442846.359999999</v>
      </c>
      <c r="N17" s="84">
        <f>+Social[[#This Row],[RS financing 2023 (EUR)]]+Social[[#This Row],[RS financing 2024 (EUR)]]</f>
        <v>3487168.3</v>
      </c>
      <c r="O17" s="84">
        <v>0</v>
      </c>
      <c r="P17" s="84">
        <v>3487168.3</v>
      </c>
      <c r="Q17" s="79" t="s">
        <v>23</v>
      </c>
      <c r="S17"/>
    </row>
    <row r="18" spans="1:20" s="12" customFormat="1" ht="94.5" customHeight="1" x14ac:dyDescent="0.3">
      <c r="A18" s="92">
        <v>17</v>
      </c>
      <c r="B18" s="77" t="s">
        <v>98</v>
      </c>
      <c r="C18" s="80" t="s">
        <v>99</v>
      </c>
      <c r="D18" s="80" t="s">
        <v>73</v>
      </c>
      <c r="E18" s="78" t="s">
        <v>43</v>
      </c>
      <c r="F18" s="78" t="s">
        <v>74</v>
      </c>
      <c r="G18" s="78" t="s">
        <v>45</v>
      </c>
      <c r="H18" s="78" t="s">
        <v>31</v>
      </c>
      <c r="I18" s="78" t="s">
        <v>76</v>
      </c>
      <c r="J18" s="78" t="s">
        <v>100</v>
      </c>
      <c r="K18" s="78" t="s">
        <v>22</v>
      </c>
      <c r="L18" s="84">
        <v>57366838.039999999</v>
      </c>
      <c r="M18" s="84">
        <v>57366833.479999997</v>
      </c>
      <c r="N18" s="84">
        <f>+Social[[#This Row],[RS financing 2023 (EUR)]]+Social[[#This Row],[RS financing 2024 (EUR)]]</f>
        <v>8485004.6500000004</v>
      </c>
      <c r="O18" s="84">
        <v>0</v>
      </c>
      <c r="P18" s="84">
        <v>8485004.6500000004</v>
      </c>
      <c r="Q18" s="79" t="s">
        <v>46</v>
      </c>
      <c r="S18"/>
    </row>
    <row r="19" spans="1:20" s="12" customFormat="1" ht="94.5" customHeight="1" x14ac:dyDescent="0.3">
      <c r="A19" s="92">
        <v>18</v>
      </c>
      <c r="B19" s="97" t="s">
        <v>316</v>
      </c>
      <c r="C19" s="80" t="s">
        <v>317</v>
      </c>
      <c r="D19" s="98" t="s">
        <v>102</v>
      </c>
      <c r="E19" s="99" t="s">
        <v>43</v>
      </c>
      <c r="F19" s="78" t="s">
        <v>74</v>
      </c>
      <c r="G19" s="99" t="s">
        <v>45</v>
      </c>
      <c r="H19" s="99" t="s">
        <v>31</v>
      </c>
      <c r="I19" s="99" t="s">
        <v>103</v>
      </c>
      <c r="J19" s="99" t="s">
        <v>318</v>
      </c>
      <c r="K19" s="99" t="s">
        <v>22</v>
      </c>
      <c r="L19" s="84">
        <v>12370653.93</v>
      </c>
      <c r="M19" s="84">
        <v>12370653.93</v>
      </c>
      <c r="N19" s="84">
        <f>+Social[[#This Row],[RS financing 2023 (EUR)]]+Social[[#This Row],[RS financing 2024 (EUR)]]</f>
        <v>1664728.92</v>
      </c>
      <c r="O19" s="84">
        <v>0</v>
      </c>
      <c r="P19" s="84">
        <v>1664728.92</v>
      </c>
      <c r="Q19" s="100" t="s">
        <v>104</v>
      </c>
      <c r="S19"/>
    </row>
    <row r="20" spans="1:20" s="12" customFormat="1" ht="94.5" customHeight="1" x14ac:dyDescent="0.3">
      <c r="A20" s="92">
        <v>19</v>
      </c>
      <c r="B20" s="93" t="s">
        <v>307</v>
      </c>
      <c r="C20" s="81" t="s">
        <v>101</v>
      </c>
      <c r="D20" s="94" t="s">
        <v>102</v>
      </c>
      <c r="E20" s="95" t="s">
        <v>43</v>
      </c>
      <c r="F20" s="82" t="s">
        <v>74</v>
      </c>
      <c r="G20" s="95" t="s">
        <v>45</v>
      </c>
      <c r="H20" s="95" t="s">
        <v>31</v>
      </c>
      <c r="I20" s="95" t="s">
        <v>103</v>
      </c>
      <c r="J20" s="95" t="s">
        <v>77</v>
      </c>
      <c r="K20" s="95" t="s">
        <v>22</v>
      </c>
      <c r="L20" s="84">
        <v>244928601</v>
      </c>
      <c r="M20" s="84">
        <v>244928601</v>
      </c>
      <c r="N20" s="84">
        <f>+Social[[#This Row],[RS financing 2023 (EUR)]]+Social[[#This Row],[RS financing 2024 (EUR)]]</f>
        <v>81797549</v>
      </c>
      <c r="O20" s="84">
        <v>81748195</v>
      </c>
      <c r="P20" s="84">
        <v>49354</v>
      </c>
      <c r="Q20" s="96" t="s">
        <v>104</v>
      </c>
      <c r="S20"/>
    </row>
    <row r="21" spans="1:20" s="12" customFormat="1" ht="94.5" customHeight="1" x14ac:dyDescent="0.3">
      <c r="A21" s="92">
        <v>20</v>
      </c>
      <c r="B21" s="93" t="s">
        <v>312</v>
      </c>
      <c r="C21" s="81" t="s">
        <v>314</v>
      </c>
      <c r="D21" s="94" t="s">
        <v>315</v>
      </c>
      <c r="E21" s="95" t="s">
        <v>43</v>
      </c>
      <c r="F21" s="82" t="s">
        <v>44</v>
      </c>
      <c r="G21" s="95" t="s">
        <v>45</v>
      </c>
      <c r="H21" s="95" t="s">
        <v>34</v>
      </c>
      <c r="I21" s="95" t="s">
        <v>308</v>
      </c>
      <c r="J21" s="95" t="s">
        <v>309</v>
      </c>
      <c r="K21" s="95" t="s">
        <v>22</v>
      </c>
      <c r="L21" s="84">
        <v>167721846.84999999</v>
      </c>
      <c r="M21" s="84">
        <v>167721846.84999999</v>
      </c>
      <c r="N21" s="84">
        <f>+Social[[#This Row],[RS financing 2023 (EUR)]]+Social[[#This Row],[RS financing 2024 (EUR)]]</f>
        <v>72561190.949999988</v>
      </c>
      <c r="O21" s="84">
        <v>36022912.469999999</v>
      </c>
      <c r="P21" s="84">
        <v>36538278.479999997</v>
      </c>
      <c r="Q21" s="96" t="s">
        <v>313</v>
      </c>
      <c r="S21"/>
    </row>
    <row r="22" spans="1:20" ht="74.400000000000006" customHeight="1" thickBot="1" x14ac:dyDescent="0.4">
      <c r="A22" s="125"/>
      <c r="B22" s="126"/>
      <c r="C22" s="126"/>
      <c r="D22" s="126"/>
      <c r="E22" s="126"/>
      <c r="F22" s="126"/>
      <c r="G22" s="126"/>
      <c r="H22" s="126"/>
      <c r="I22" s="126"/>
      <c r="J22" s="126"/>
      <c r="K22" s="126"/>
      <c r="L22" s="85">
        <f>SUM(Social[Total project amount (EUR)])</f>
        <v>1279911682.4699998</v>
      </c>
      <c r="M22" s="85">
        <f>SUM(Social[Total RS financing amount (EUR)])</f>
        <v>1091597017.4300001</v>
      </c>
      <c r="N22" s="85">
        <f>SUM(Social[Bond eligible amount (EUR)
Σ 23+24])</f>
        <v>311993011.35000002</v>
      </c>
      <c r="O22" s="85">
        <f>SUM(Social[RS financing 2023 (EUR)])</f>
        <v>117771107.47</v>
      </c>
      <c r="P22" s="85">
        <f>SUM(Social[RS financing 2024 (EUR)])</f>
        <v>194221903.88000003</v>
      </c>
      <c r="Q22" s="83"/>
      <c r="T22" s="12"/>
    </row>
    <row r="23" spans="1:20" ht="59.4" customHeight="1" x14ac:dyDescent="0.3">
      <c r="C23"/>
      <c r="D23"/>
      <c r="H23"/>
      <c r="I23"/>
      <c r="T23" s="12"/>
    </row>
    <row r="24" spans="1:20" ht="54.9" customHeight="1" x14ac:dyDescent="0.3">
      <c r="C24"/>
      <c r="D24"/>
      <c r="H24"/>
      <c r="I24"/>
      <c r="T24" s="12"/>
    </row>
    <row r="25" spans="1:20" ht="54.9" customHeight="1" x14ac:dyDescent="0.3">
      <c r="C25"/>
      <c r="D25"/>
      <c r="H25"/>
      <c r="I25"/>
      <c r="T25" s="12"/>
    </row>
    <row r="26" spans="1:20" ht="54.9" customHeight="1" x14ac:dyDescent="0.3">
      <c r="C26"/>
      <c r="D26"/>
      <c r="H26"/>
      <c r="I26"/>
      <c r="T26" s="12"/>
    </row>
    <row r="27" spans="1:20" ht="54.9" customHeight="1" x14ac:dyDescent="0.3">
      <c r="C27"/>
      <c r="D27"/>
      <c r="H27"/>
      <c r="I27"/>
      <c r="T27" s="12"/>
    </row>
    <row r="28" spans="1:20" ht="54.9" customHeight="1" x14ac:dyDescent="0.3">
      <c r="C28"/>
      <c r="D28"/>
      <c r="H28"/>
      <c r="I28"/>
      <c r="T28" s="12"/>
    </row>
    <row r="29" spans="1:20" ht="54.9" customHeight="1" x14ac:dyDescent="0.3">
      <c r="C29"/>
      <c r="D29"/>
      <c r="H29"/>
      <c r="I29"/>
      <c r="T29" s="12"/>
    </row>
    <row r="30" spans="1:20" ht="54.9" customHeight="1" x14ac:dyDescent="0.3">
      <c r="C30"/>
      <c r="D30"/>
      <c r="H30"/>
      <c r="I30"/>
      <c r="T30" s="12"/>
    </row>
    <row r="31" spans="1:20" ht="54.9" customHeight="1" x14ac:dyDescent="0.3">
      <c r="C31"/>
      <c r="D31"/>
      <c r="H31"/>
      <c r="I31"/>
      <c r="T31" s="12"/>
    </row>
    <row r="32" spans="1:20" ht="54.9" customHeight="1" x14ac:dyDescent="0.3">
      <c r="C32"/>
      <c r="D32"/>
      <c r="H32"/>
      <c r="I32"/>
      <c r="T32" s="12"/>
    </row>
    <row r="33" spans="3:20" ht="54.9" customHeight="1" x14ac:dyDescent="0.3">
      <c r="C33"/>
      <c r="D33"/>
      <c r="H33"/>
      <c r="I33"/>
      <c r="T33" s="12"/>
    </row>
    <row r="34" spans="3:20" ht="54.9" customHeight="1" x14ac:dyDescent="0.3">
      <c r="C34"/>
      <c r="D34"/>
      <c r="H34"/>
      <c r="I34"/>
      <c r="T34" s="12"/>
    </row>
    <row r="35" spans="3:20" ht="54.9" customHeight="1" x14ac:dyDescent="0.3">
      <c r="C35"/>
      <c r="D35"/>
      <c r="H35"/>
      <c r="I35"/>
      <c r="T35" s="12"/>
    </row>
    <row r="36" spans="3:20" ht="54.9" customHeight="1" x14ac:dyDescent="0.3">
      <c r="C36"/>
      <c r="D36"/>
      <c r="H36"/>
      <c r="I36"/>
      <c r="T36" s="12"/>
    </row>
    <row r="37" spans="3:20" ht="54.9" customHeight="1" x14ac:dyDescent="0.3">
      <c r="C37"/>
      <c r="D37"/>
      <c r="H37"/>
      <c r="I37"/>
      <c r="T37" s="12"/>
    </row>
    <row r="38" spans="3:20" ht="54.9" customHeight="1" x14ac:dyDescent="0.3">
      <c r="C38"/>
      <c r="D38"/>
      <c r="H38"/>
      <c r="I38"/>
      <c r="T38" s="12"/>
    </row>
    <row r="39" spans="3:20" ht="54.9" customHeight="1" x14ac:dyDescent="0.3">
      <c r="C39"/>
      <c r="D39"/>
      <c r="H39"/>
      <c r="I39"/>
      <c r="T39" s="12"/>
    </row>
    <row r="40" spans="3:20" ht="54.9" customHeight="1" x14ac:dyDescent="0.3">
      <c r="C40"/>
      <c r="D40"/>
      <c r="H40"/>
      <c r="I40"/>
      <c r="T40" s="12"/>
    </row>
    <row r="41" spans="3:20" ht="54.9" customHeight="1" x14ac:dyDescent="0.3">
      <c r="C41"/>
      <c r="D41"/>
      <c r="H41"/>
      <c r="I41"/>
      <c r="T41" s="12"/>
    </row>
    <row r="42" spans="3:20" ht="54.9" customHeight="1" x14ac:dyDescent="0.3">
      <c r="C42"/>
      <c r="D42"/>
      <c r="H42"/>
      <c r="I42"/>
      <c r="T42" s="12"/>
    </row>
    <row r="43" spans="3:20" ht="54.9" customHeight="1" x14ac:dyDescent="0.3">
      <c r="C43"/>
      <c r="D43"/>
      <c r="H43"/>
      <c r="I43"/>
      <c r="T43" s="12"/>
    </row>
    <row r="44" spans="3:20" ht="54.9" customHeight="1" x14ac:dyDescent="0.3">
      <c r="C44"/>
      <c r="D44"/>
      <c r="H44"/>
      <c r="I44"/>
      <c r="T44" s="12"/>
    </row>
    <row r="45" spans="3:20" ht="54.9" customHeight="1" x14ac:dyDescent="0.3">
      <c r="C45"/>
      <c r="D45"/>
      <c r="H45"/>
      <c r="I45"/>
      <c r="T45" s="12"/>
    </row>
    <row r="46" spans="3:20" ht="54.9" customHeight="1" x14ac:dyDescent="0.3">
      <c r="C46"/>
      <c r="D46"/>
      <c r="H46"/>
      <c r="I46"/>
      <c r="T46" s="12"/>
    </row>
    <row r="47" spans="3:20" ht="54.9" customHeight="1" x14ac:dyDescent="0.3">
      <c r="C47"/>
      <c r="D47"/>
      <c r="H47"/>
      <c r="I47"/>
      <c r="T47" s="12"/>
    </row>
    <row r="48" spans="3:20" ht="54.9" customHeight="1" x14ac:dyDescent="0.3">
      <c r="C48"/>
      <c r="D48"/>
      <c r="H48"/>
      <c r="I48"/>
      <c r="T48" s="12"/>
    </row>
    <row r="49" spans="3:20" ht="54.9" customHeight="1" x14ac:dyDescent="0.3">
      <c r="C49"/>
      <c r="D49"/>
      <c r="H49"/>
      <c r="I49"/>
      <c r="T49" s="12"/>
    </row>
    <row r="50" spans="3:20" ht="54.9" customHeight="1" x14ac:dyDescent="0.3">
      <c r="C50"/>
      <c r="D50"/>
      <c r="H50"/>
      <c r="I50"/>
      <c r="T50" s="12"/>
    </row>
    <row r="51" spans="3:20" ht="54.9" customHeight="1" x14ac:dyDescent="0.3">
      <c r="C51"/>
      <c r="D51"/>
      <c r="H51"/>
      <c r="I51"/>
    </row>
    <row r="52" spans="3:20" ht="54.9" customHeight="1" x14ac:dyDescent="0.3">
      <c r="C52"/>
      <c r="D52"/>
      <c r="H52"/>
      <c r="I52"/>
    </row>
    <row r="53" spans="3:20" ht="54.9" customHeight="1" x14ac:dyDescent="0.3">
      <c r="C53"/>
      <c r="D53"/>
      <c r="H53"/>
      <c r="I53"/>
    </row>
    <row r="54" spans="3:20" ht="54.9" customHeight="1" x14ac:dyDescent="0.3">
      <c r="C54"/>
      <c r="D54"/>
      <c r="H54"/>
      <c r="I54"/>
    </row>
    <row r="55" spans="3:20" ht="54.9" customHeight="1" x14ac:dyDescent="0.3">
      <c r="C55"/>
      <c r="D55"/>
      <c r="H55"/>
      <c r="I55"/>
    </row>
    <row r="56" spans="3:20" ht="54.9" customHeight="1" x14ac:dyDescent="0.3">
      <c r="C56"/>
      <c r="D56"/>
      <c r="H56"/>
      <c r="I56"/>
    </row>
    <row r="57" spans="3:20" ht="54.9" customHeight="1" x14ac:dyDescent="0.3">
      <c r="C57"/>
      <c r="D57"/>
      <c r="H57"/>
      <c r="I57"/>
    </row>
    <row r="58" spans="3:20" ht="54.9" customHeight="1" x14ac:dyDescent="0.3">
      <c r="C58"/>
      <c r="D58"/>
      <c r="H58"/>
      <c r="I58"/>
    </row>
    <row r="59" spans="3:20" ht="54.9" customHeight="1" x14ac:dyDescent="0.3">
      <c r="C59"/>
      <c r="D59"/>
      <c r="H59"/>
      <c r="I59"/>
    </row>
    <row r="60" spans="3:20" ht="54.9" customHeight="1" x14ac:dyDescent="0.3">
      <c r="C60"/>
      <c r="D60"/>
      <c r="H60"/>
      <c r="I60"/>
    </row>
    <row r="61" spans="3:20" ht="54.9" customHeight="1" x14ac:dyDescent="0.3">
      <c r="C61"/>
      <c r="D61"/>
      <c r="H61"/>
      <c r="I61"/>
    </row>
    <row r="62" spans="3:20" ht="54.9" customHeight="1" x14ac:dyDescent="0.3">
      <c r="C62"/>
      <c r="D62"/>
      <c r="H62"/>
      <c r="I62"/>
    </row>
    <row r="63" spans="3:20" ht="54.9" customHeight="1" x14ac:dyDescent="0.3">
      <c r="C63"/>
      <c r="D63"/>
      <c r="H63"/>
      <c r="I63"/>
    </row>
    <row r="64" spans="3:20" ht="54.9" customHeight="1" x14ac:dyDescent="0.3">
      <c r="C64"/>
      <c r="D64"/>
      <c r="H64"/>
      <c r="I64"/>
    </row>
    <row r="65" customFormat="1" ht="54.9" customHeight="1" x14ac:dyDescent="0.3"/>
    <row r="66" customFormat="1" ht="54.9" customHeight="1" x14ac:dyDescent="0.3"/>
    <row r="67" customFormat="1" ht="54.9" customHeight="1" x14ac:dyDescent="0.3"/>
  </sheetData>
  <sortState xmlns:xlrd2="http://schemas.microsoft.com/office/spreadsheetml/2017/richdata2" ref="A2:Q8">
    <sortCondition ref="B2:B24"/>
  </sortState>
  <mergeCells count="1">
    <mergeCell ref="A22:K22"/>
  </mergeCells>
  <phoneticPr fontId="17" type="noConversion"/>
  <pageMargins left="0.7" right="0.7" top="0.75" bottom="0.75" header="0.3" footer="0.3"/>
  <pageSetup paperSize="8" scale="36" fitToHeight="0" orientation="landscape" r:id="rId1"/>
  <headerFooter>
    <oddFooter>&amp;R&amp;1#&amp;"Calibri"&amp;10&amp;K0078D7Classification : Internal</oddFooter>
  </headerFooter>
  <ignoredErrors>
    <ignoredError sqref="Q21" listDataValidation="1"/>
  </ignoredErrors>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r:uid="{BD5D20A2-6DED-4370-85F0-798B18EAC8B3}">
          <x14:formula1>
            <xm:f>'Drop list'!$F$2:$F$11</xm:f>
          </x14:formula1>
          <xm:sqref>Q2:Q21</xm:sqref>
        </x14:dataValidation>
        <x14:dataValidation type="list" allowBlank="1" showInputMessage="1" showErrorMessage="1" xr:uid="{F1FD857F-6444-49B9-90F8-9D233F9E9C25}">
          <x14:formula1>
            <xm:f>'Drop list'!$F$14:$F$18</xm:f>
          </x14:formula1>
          <xm:sqref>K2:K21</xm:sqref>
        </x14:dataValidation>
        <x14:dataValidation type="list" allowBlank="1" showInputMessage="1" showErrorMessage="1" xr:uid="{38C4FA08-8F1A-410E-B78A-4DF7CD1A9274}">
          <x14:formula1>
            <xm:f>'Drop list'!$A$16:$A$20</xm:f>
          </x14:formula1>
          <xm:sqref>E2:E21</xm:sqref>
        </x14:dataValidation>
        <x14:dataValidation type="list" allowBlank="1" showInputMessage="1" showErrorMessage="1" xr:uid="{16EDCA69-5B41-4DFB-A799-B6C0AD72293F}">
          <x14:formula1>
            <xm:f>'Drop list'!$D$2:$D$16</xm:f>
          </x14:formula1>
          <xm:sqref>G2:G21</xm:sqref>
        </x14:dataValidation>
        <x14:dataValidation type="list" allowBlank="1" showInputMessage="1" showErrorMessage="1" xr:uid="{3863E147-A699-48D0-9CC8-CC5629757B6C}">
          <x14:formula1>
            <xm:f>'Drop list'!$A$44:$A$48</xm:f>
          </x14:formula1>
          <xm:sqref>H2:H21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68686-E45F-435C-B095-9C3F6E8FE76D}">
  <dimension ref="A1:J16"/>
  <sheetViews>
    <sheetView workbookViewId="0">
      <pane xSplit="2" ySplit="1" topLeftCell="C2" activePane="bottomRight" state="frozen"/>
      <selection pane="topRight" activeCell="L30" sqref="L30"/>
      <selection pane="bottomLeft" activeCell="L30" sqref="L30"/>
      <selection pane="bottomRight" activeCell="H15" sqref="H15"/>
    </sheetView>
  </sheetViews>
  <sheetFormatPr defaultColWidth="8.6640625" defaultRowHeight="14" x14ac:dyDescent="0.3"/>
  <cols>
    <col min="1" max="1" width="15.6640625" customWidth="1"/>
    <col min="2" max="2" width="42.1640625" customWidth="1"/>
    <col min="3" max="4" width="25.08203125" customWidth="1"/>
    <col min="5" max="5" width="22.08203125" customWidth="1"/>
    <col min="6" max="6" width="22.6640625" customWidth="1"/>
    <col min="7" max="7" width="26.4140625" customWidth="1"/>
    <col min="8" max="8" width="18.9140625" customWidth="1"/>
  </cols>
  <sheetData>
    <row r="1" spans="1:10" ht="39" x14ac:dyDescent="0.3">
      <c r="A1" s="15" t="s">
        <v>105</v>
      </c>
      <c r="B1" s="15" t="s">
        <v>275</v>
      </c>
      <c r="C1" s="16" t="s">
        <v>11</v>
      </c>
      <c r="D1" s="16" t="s">
        <v>108</v>
      </c>
      <c r="E1" s="16" t="s">
        <v>13</v>
      </c>
      <c r="F1" s="17" t="s">
        <v>14</v>
      </c>
      <c r="G1" s="17" t="s">
        <v>15</v>
      </c>
      <c r="H1" s="18" t="s">
        <v>16</v>
      </c>
    </row>
    <row r="2" spans="1:10" ht="37.5" x14ac:dyDescent="0.3">
      <c r="A2" s="22" t="s">
        <v>276</v>
      </c>
      <c r="B2" s="22" t="s">
        <v>277</v>
      </c>
      <c r="C2" s="45">
        <v>90777401</v>
      </c>
      <c r="D2" s="45">
        <v>4643630</v>
      </c>
      <c r="E2" s="45">
        <f>+Tabela136[[#This Row],[RS financing 2022 (EUR)]]+Tabela136[[#This Row],[RS financing 2023 (EUR)]]</f>
        <v>4490722</v>
      </c>
      <c r="F2" s="43">
        <v>0</v>
      </c>
      <c r="G2" s="47">
        <f>4276136+182417+32169</f>
        <v>4490722</v>
      </c>
      <c r="H2" s="19" t="s">
        <v>104</v>
      </c>
      <c r="J2" s="21"/>
    </row>
    <row r="3" spans="1:10" ht="37.5" x14ac:dyDescent="0.3">
      <c r="A3" s="22" t="s">
        <v>278</v>
      </c>
      <c r="B3" s="22" t="s">
        <v>279</v>
      </c>
      <c r="C3" s="45">
        <v>30967000</v>
      </c>
      <c r="D3" s="45">
        <v>4733480</v>
      </c>
      <c r="E3" s="45">
        <f>+Tabela136[[#This Row],[RS financing 2022 (EUR)]]+Tabela136[[#This Row],[RS financing 2023 (EUR)]]</f>
        <v>4733480</v>
      </c>
      <c r="F3" s="43">
        <v>0</v>
      </c>
      <c r="G3" s="47">
        <v>4733480</v>
      </c>
      <c r="H3" s="19" t="s">
        <v>104</v>
      </c>
    </row>
    <row r="4" spans="1:10" ht="37.5" x14ac:dyDescent="0.3">
      <c r="A4" s="22" t="s">
        <v>280</v>
      </c>
      <c r="B4" s="22" t="s">
        <v>281</v>
      </c>
      <c r="C4" s="45">
        <v>12639112</v>
      </c>
      <c r="D4" s="45">
        <v>5055644</v>
      </c>
      <c r="E4" s="45">
        <f>+Tabela136[[#This Row],[RS financing 2022 (EUR)]]+Tabela136[[#This Row],[RS financing 2023 (EUR)]]</f>
        <v>5055644</v>
      </c>
      <c r="F4" s="43">
        <v>0</v>
      </c>
      <c r="G4" s="47">
        <v>5055644</v>
      </c>
      <c r="H4" s="19" t="s">
        <v>104</v>
      </c>
    </row>
    <row r="5" spans="1:10" ht="37.5" x14ac:dyDescent="0.3">
      <c r="A5" s="11" t="s">
        <v>282</v>
      </c>
      <c r="B5" s="14" t="s">
        <v>283</v>
      </c>
      <c r="C5" s="46">
        <v>53690000</v>
      </c>
      <c r="D5" s="46">
        <v>5164000</v>
      </c>
      <c r="E5" s="45">
        <f>+Tabela136[[#This Row],[RS financing 2022 (EUR)]]+Tabela136[[#This Row],[RS financing 2023 (EUR)]]</f>
        <v>5164000</v>
      </c>
      <c r="F5" s="43">
        <v>0</v>
      </c>
      <c r="G5" s="48">
        <v>5164000</v>
      </c>
      <c r="H5" s="19" t="s">
        <v>104</v>
      </c>
    </row>
    <row r="6" spans="1:10" ht="37.5" x14ac:dyDescent="0.3">
      <c r="A6" s="11" t="s">
        <v>284</v>
      </c>
      <c r="B6" s="14" t="s">
        <v>285</v>
      </c>
      <c r="C6" s="46">
        <v>207452669</v>
      </c>
      <c r="D6" s="46">
        <v>5627962</v>
      </c>
      <c r="E6" s="45">
        <f>+Tabela136[[#This Row],[RS financing 2022 (EUR)]]+Tabela136[[#This Row],[RS financing 2023 (EUR)]]</f>
        <v>5627962</v>
      </c>
      <c r="F6" s="43">
        <v>0</v>
      </c>
      <c r="G6" s="48">
        <v>5627962</v>
      </c>
      <c r="H6" s="19" t="s">
        <v>104</v>
      </c>
    </row>
    <row r="7" spans="1:10" ht="37.5" x14ac:dyDescent="0.3">
      <c r="A7" s="11" t="s">
        <v>286</v>
      </c>
      <c r="B7" s="14" t="s">
        <v>287</v>
      </c>
      <c r="C7" s="46">
        <v>19824676</v>
      </c>
      <c r="D7" s="46">
        <v>7929870</v>
      </c>
      <c r="E7" s="45">
        <f>+Tabela136[[#This Row],[RS financing 2022 (EUR)]]+Tabela136[[#This Row],[RS financing 2023 (EUR)]]</f>
        <v>7929870</v>
      </c>
      <c r="F7" s="43">
        <v>0</v>
      </c>
      <c r="G7" s="48">
        <v>7929870</v>
      </c>
      <c r="H7" s="19" t="s">
        <v>104</v>
      </c>
    </row>
    <row r="8" spans="1:10" ht="37.5" x14ac:dyDescent="0.3">
      <c r="A8" s="20" t="s">
        <v>288</v>
      </c>
      <c r="B8" s="44" t="s">
        <v>289</v>
      </c>
      <c r="C8" s="46">
        <v>20567200</v>
      </c>
      <c r="D8" s="46">
        <v>8226880</v>
      </c>
      <c r="E8" s="45">
        <f>+Tabela136[[#This Row],[RS financing 2022 (EUR)]]+Tabela136[[#This Row],[RS financing 2023 (EUR)]]</f>
        <v>8226880</v>
      </c>
      <c r="F8" s="43">
        <f t="shared" ref="F8:F15" si="0">SUM(F2:F7)</f>
        <v>0</v>
      </c>
      <c r="G8" s="48">
        <v>8226880</v>
      </c>
      <c r="H8" s="19" t="s">
        <v>104</v>
      </c>
    </row>
    <row r="9" spans="1:10" ht="37.5" x14ac:dyDescent="0.3">
      <c r="A9" s="20" t="s">
        <v>290</v>
      </c>
      <c r="B9" s="44" t="s">
        <v>291</v>
      </c>
      <c r="C9" s="45">
        <v>154846000</v>
      </c>
      <c r="D9" s="46">
        <v>9285406</v>
      </c>
      <c r="E9" s="45">
        <f>+Tabela136[[#This Row],[RS financing 2022 (EUR)]]+Tabela136[[#This Row],[RS financing 2023 (EUR)]]</f>
        <v>9285406</v>
      </c>
      <c r="F9" s="43">
        <f t="shared" si="0"/>
        <v>0</v>
      </c>
      <c r="G9" s="48">
        <v>9285406</v>
      </c>
      <c r="H9" s="19" t="s">
        <v>104</v>
      </c>
    </row>
    <row r="10" spans="1:10" ht="37.5" x14ac:dyDescent="0.3">
      <c r="A10" s="20" t="s">
        <v>292</v>
      </c>
      <c r="B10" s="44" t="s">
        <v>293</v>
      </c>
      <c r="C10" s="45">
        <v>44294771</v>
      </c>
      <c r="D10" s="46">
        <v>12385746</v>
      </c>
      <c r="E10" s="45">
        <f>+Tabela136[[#This Row],[RS financing 2022 (EUR)]]+Tabela136[[#This Row],[RS financing 2023 (EUR)]]</f>
        <v>12385746</v>
      </c>
      <c r="F10" s="43">
        <f t="shared" si="0"/>
        <v>0</v>
      </c>
      <c r="G10" s="48">
        <v>12385746</v>
      </c>
      <c r="H10" s="19" t="s">
        <v>104</v>
      </c>
    </row>
    <row r="11" spans="1:10" ht="37.5" x14ac:dyDescent="0.3">
      <c r="A11" s="20" t="s">
        <v>294</v>
      </c>
      <c r="B11" s="44" t="s">
        <v>295</v>
      </c>
      <c r="C11" s="45">
        <v>31671272</v>
      </c>
      <c r="D11" s="46">
        <v>12668508</v>
      </c>
      <c r="E11" s="45">
        <f>+Tabela136[[#This Row],[RS financing 2022 (EUR)]]+Tabela136[[#This Row],[RS financing 2023 (EUR)]]</f>
        <v>12668508</v>
      </c>
      <c r="F11" s="43">
        <f t="shared" si="0"/>
        <v>0</v>
      </c>
      <c r="G11" s="48">
        <v>12668508</v>
      </c>
      <c r="H11" s="19" t="s">
        <v>104</v>
      </c>
    </row>
    <row r="12" spans="1:10" ht="37.5" x14ac:dyDescent="0.3">
      <c r="A12" s="20" t="s">
        <v>296</v>
      </c>
      <c r="B12" s="44" t="s">
        <v>297</v>
      </c>
      <c r="C12" s="46">
        <v>37741631</v>
      </c>
      <c r="D12" s="46">
        <v>12826920</v>
      </c>
      <c r="E12" s="45">
        <f>+Tabela136[[#This Row],[RS financing 2022 (EUR)]]+Tabela136[[#This Row],[RS financing 2023 (EUR)]]</f>
        <v>12826920</v>
      </c>
      <c r="F12" s="43">
        <f t="shared" si="0"/>
        <v>0</v>
      </c>
      <c r="G12" s="48">
        <v>12826920</v>
      </c>
      <c r="H12" s="19" t="s">
        <v>104</v>
      </c>
    </row>
    <row r="13" spans="1:10" ht="37.5" x14ac:dyDescent="0.3">
      <c r="A13" s="20" t="s">
        <v>298</v>
      </c>
      <c r="B13" s="44" t="s">
        <v>299</v>
      </c>
      <c r="C13" s="46">
        <v>30623000</v>
      </c>
      <c r="D13" s="46">
        <v>12249200</v>
      </c>
      <c r="E13" s="45">
        <f>+Tabela136[[#This Row],[RS financing 2022 (EUR)]]+Tabela136[[#This Row],[RS financing 2023 (EUR)]]</f>
        <v>12249200</v>
      </c>
      <c r="F13" s="43">
        <f t="shared" si="0"/>
        <v>0</v>
      </c>
      <c r="G13" s="48">
        <v>12249200</v>
      </c>
      <c r="H13" s="19" t="s">
        <v>104</v>
      </c>
    </row>
    <row r="14" spans="1:10" ht="37.5" x14ac:dyDescent="0.3">
      <c r="A14" s="20" t="s">
        <v>300</v>
      </c>
      <c r="B14" s="44" t="s">
        <v>301</v>
      </c>
      <c r="C14" s="46">
        <v>48952706</v>
      </c>
      <c r="D14" s="46">
        <v>14608962</v>
      </c>
      <c r="E14" s="45">
        <f>+Tabela136[[#This Row],[RS financing 2022 (EUR)]]+Tabela136[[#This Row],[RS financing 2023 (EUR)]]</f>
        <v>14608962</v>
      </c>
      <c r="F14" s="43">
        <f t="shared" si="0"/>
        <v>0</v>
      </c>
      <c r="G14" s="48">
        <v>14608962</v>
      </c>
      <c r="H14" s="19" t="s">
        <v>104</v>
      </c>
    </row>
    <row r="15" spans="1:10" ht="37.5" x14ac:dyDescent="0.3">
      <c r="A15" s="20" t="s">
        <v>302</v>
      </c>
      <c r="B15" s="44" t="s">
        <v>303</v>
      </c>
      <c r="C15" s="45">
        <v>53530425</v>
      </c>
      <c r="D15" s="46">
        <v>21412170</v>
      </c>
      <c r="E15" s="45">
        <f>+Tabela136[[#This Row],[RS financing 2022 (EUR)]]+Tabela136[[#This Row],[RS financing 2023 (EUR)]]</f>
        <v>21412170</v>
      </c>
      <c r="F15" s="43">
        <f t="shared" si="0"/>
        <v>0</v>
      </c>
      <c r="G15" s="48">
        <v>21412170</v>
      </c>
      <c r="H15" s="19" t="s">
        <v>104</v>
      </c>
    </row>
    <row r="16" spans="1:10" x14ac:dyDescent="0.3">
      <c r="C16" s="21">
        <f>SUBTOTAL(109,Tabela136[Total project amount (EUR)])</f>
        <v>837577863</v>
      </c>
      <c r="D16" s="21">
        <f>SUBTOTAL(109,Tabela136[RS financing amount (EUR)])</f>
        <v>136818378</v>
      </c>
      <c r="E16" s="21">
        <f>SUBTOTAL(109,Tabela136[Bond eligible amount (EUR)
Σ 22+23])</f>
        <v>136665470</v>
      </c>
      <c r="G16" s="21">
        <f>SUBTOTAL(109,Tabela136[RS financing 2023 (EUR)])</f>
        <v>136665470</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ttachment2 xmlns="f016ebea-e21a-472c-94ed-541d7bd0669d">
      <Url xsi:nil="true"/>
      <Description xsi:nil="true"/>
    </Attachment2>
    <lcf76f155ced4ddcb4097134ff3c332f xmlns="f016ebea-e21a-472c-94ed-541d7bd0669d">
      <Terms xmlns="http://schemas.microsoft.com/office/infopath/2007/PartnerControls"/>
    </lcf76f155ced4ddcb4097134ff3c332f>
    <Attachment xmlns="f016ebea-e21a-472c-94ed-541d7bd0669d">
      <Url xsi:nil="true"/>
      <Description xsi:nil="true"/>
    </Attachment>
    <TaxCatchAll xmlns="6e78ff2e-7cd1-4db1-a5aa-e80c3081f3be" xsi:nil="true"/>
    <Description0 xmlns="f016ebea-e21a-472c-94ed-541d7bd0669d" xsi:nil="true"/>
    <Index xmlns="f016ebea-e21a-472c-94ed-541d7bd0669d" xsi:nil="true"/>
    <_ip_UnifiedCompliancePolicyUIAction xmlns="6190d666-f4d8-4735-95f5-ac271db94982" xsi:nil="true"/>
    <_ip_UnifiedCompliancePolicyProperties xmlns="6190d666-f4d8-4735-95f5-ac271db9498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3FCCACABF3D6E4288FAA94952BF1762" ma:contentTypeVersion="49" ma:contentTypeDescription="Create a new document." ma:contentTypeScope="" ma:versionID="1ad7e7997fd14cb468efecd8939bb3ba">
  <xsd:schema xmlns:xsd="http://www.w3.org/2001/XMLSchema" xmlns:xs="http://www.w3.org/2001/XMLSchema" xmlns:p="http://schemas.microsoft.com/office/2006/metadata/properties" xmlns:ns2="f016ebea-e21a-472c-94ed-541d7bd0669d" xmlns:ns3="6190d666-f4d8-4735-95f5-ac271db94982" xmlns:ns4="6e78ff2e-7cd1-4db1-a5aa-e80c3081f3be" targetNamespace="http://schemas.microsoft.com/office/2006/metadata/properties" ma:root="true" ma:fieldsID="7df5bae44b32b70dac670758291642a9" ns2:_="" ns3:_="" ns4:_="">
    <xsd:import namespace="f016ebea-e21a-472c-94ed-541d7bd0669d"/>
    <xsd:import namespace="6190d666-f4d8-4735-95f5-ac271db94982"/>
    <xsd:import namespace="6e78ff2e-7cd1-4db1-a5aa-e80c3081f3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Description0" minOccurs="0"/>
                <xsd:element ref="ns2:MediaServiceGenerationTime" minOccurs="0"/>
                <xsd:element ref="ns2:MediaServiceEventHashCode" minOccurs="0"/>
                <xsd:element ref="ns2:Index" minOccurs="0"/>
                <xsd:element ref="ns2:MediaServiceAutoKeyPoints" minOccurs="0"/>
                <xsd:element ref="ns2:MediaServiceKeyPoints" minOccurs="0"/>
                <xsd:element ref="ns2:Attachment" minOccurs="0"/>
                <xsd:element ref="ns2:Attachment2" minOccurs="0"/>
                <xsd:element ref="ns3:_dlc_DocId" minOccurs="0"/>
                <xsd:element ref="ns3:_dlc_DocIdUrl" minOccurs="0"/>
                <xsd:element ref="ns3:_dlc_DocIdPersistId" minOccurs="0"/>
                <xsd:element ref="ns2:MediaServiceLocation" minOccurs="0"/>
                <xsd:element ref="ns2:MediaLengthInSeconds" minOccurs="0"/>
                <xsd:element ref="ns4:TaxCatchAll" minOccurs="0"/>
                <xsd:element ref="ns2:lcf76f155ced4ddcb4097134ff3c332f" minOccurs="0"/>
                <xsd:element ref="ns3:_ip_UnifiedCompliancePolicyProperties" minOccurs="0"/>
                <xsd:element ref="ns3: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6ebea-e21a-472c-94ed-541d7bd0669d"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AutoTags" ma:index="6" nillable="true" ma:displayName="Tags" ma:description="" ma:hidden="true" ma:internalName="MediaServiceAutoTags" ma:readOnly="true">
      <xsd:simpleType>
        <xsd:restriction base="dms:Text"/>
      </xsd:simpleType>
    </xsd:element>
    <xsd:element name="MediaServiceOCR" ma:index="7" nillable="true" ma:displayName="Extracted Text" ma:description="" ma:hidden="true" ma:internalName="MediaServiceOCR" ma:readOnly="true">
      <xsd:simpleType>
        <xsd:restriction base="dms:Note"/>
      </xsd:simpleType>
    </xsd:element>
    <xsd:element name="MediaServiceDateTaken" ma:index="8" nillable="true" ma:displayName="MediaServiceDateTaken" ma:hidden="true" ma:internalName="MediaServiceDateTaken" ma:readOnly="true">
      <xsd:simpleType>
        <xsd:restriction base="dms:Text"/>
      </xsd:simpleType>
    </xsd:element>
    <xsd:element name="Description0" ma:index="11" nillable="true" ma:displayName="Document Description" ma:format="Dropdown" ma:internalName="Description0">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Index" ma:index="14" nillable="true" ma:displayName="Index" ma:format="Dropdown" ma:internalName="Index" ma:readOnly="false">
      <xsd:simpleType>
        <xsd:restriction base="dms:Choice">
          <xsd:enumeration value="Legal"/>
          <xsd:enumeration value="Processes"/>
          <xsd:enumeration value="SPO Sales"/>
          <xsd:enumeration value="ESG Sales"/>
          <xsd:enumeration value="Disqualify"/>
          <xsd:enumeration value="Sustainability Linked Loan"/>
          <xsd:enumeration value="Competitive Intelligence Sales"/>
          <xsd:enumeration value="Sustainable Eligibility Guide Sales"/>
          <xsd:enumeration value="Marketing"/>
          <xsd:enumeration value="Attachment"/>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description="" ma:hidden="true" ma:internalName="MediaServiceKeyPoints" ma:readOnly="true">
      <xsd:simpleType>
        <xsd:restriction base="dms:Note"/>
      </xsd:simpleType>
    </xsd:element>
    <xsd:element name="Attachment" ma:index="17" nillable="true" ma:displayName="Attachment 1" ma:format="Hyperlink" ma:internalName="Attachment"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ttachment2" ma:index="18" nillable="true" ma:displayName="Attachment 2 " ma:format="Hyperlink" ma:internalName="Attachment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Location" ma:index="26" nillable="true" ma:displayName="Location" ma:internalName="MediaServiceLocation" ma:readOnly="true">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957a171-654f-4563-9f59-7d53f9f432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90d666-f4d8-4735-95f5-ac271db94982" elementFormDefault="qualified">
    <xsd:import namespace="http://schemas.microsoft.com/office/2006/documentManagement/types"/>
    <xsd:import namespace="http://schemas.microsoft.com/office/infopath/2007/PartnerControls"/>
    <xsd:element name="SharedWithUsers" ma:index="9" nillable="true" ma:displayName="Shared With" ma:description="" ma:hidden="true"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hidden="true" ma:internalName="SharedWithDetails" ma:readOnly="true">
      <xsd:simpleType>
        <xsd:restriction base="dms:Not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_ip_UnifiedCompliancePolicyProperties" ma:index="31" nillable="true" ma:displayName="Unified Compliance Policy Properties" ma:internalName="_ip_UnifiedCompliancePolicyProperties" ma:readOnly="false">
      <xsd:simpleType>
        <xsd:restriction base="dms:Note"/>
      </xsd:simpleType>
    </xsd:element>
    <xsd:element name="_ip_UnifiedCompliancePolicyUIAction" ma:index="32"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78ff2e-7cd1-4db1-a5aa-e80c3081f3be"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af29951c-86ca-4d55-9ace-384e8b246067}" ma:internalName="TaxCatchAll" ma:showField="CatchAllData" ma:web="6190d666-f4d8-4735-95f5-ac271db949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71F5BB-7FDC-45A8-8512-3F7608615D24}">
  <ds:schemaRefs>
    <ds:schemaRef ds:uri="http://schemas.microsoft.com/sharepoint/events"/>
  </ds:schemaRefs>
</ds:datastoreItem>
</file>

<file path=customXml/itemProps2.xml><?xml version="1.0" encoding="utf-8"?>
<ds:datastoreItem xmlns:ds="http://schemas.openxmlformats.org/officeDocument/2006/customXml" ds:itemID="{A4991EF4-37BB-4841-940F-F78DEF3F1797}">
  <ds:schemaRefs>
    <ds:schemaRef ds:uri="http://schemas.microsoft.com/sharepoint/v3/contenttype/forms"/>
  </ds:schemaRefs>
</ds:datastoreItem>
</file>

<file path=customXml/itemProps3.xml><?xml version="1.0" encoding="utf-8"?>
<ds:datastoreItem xmlns:ds="http://schemas.openxmlformats.org/officeDocument/2006/customXml" ds:itemID="{F2E55074-CD92-49DA-A7FA-963B1B6D03AC}">
  <ds:schemaRefs>
    <ds:schemaRef ds:uri="http://schemas.microsoft.com/office/2006/metadata/properties"/>
    <ds:schemaRef ds:uri="http://schemas.microsoft.com/office/infopath/2007/PartnerControls"/>
    <ds:schemaRef ds:uri="f016ebea-e21a-472c-94ed-541d7bd0669d"/>
    <ds:schemaRef ds:uri="6e78ff2e-7cd1-4db1-a5aa-e80c3081f3be"/>
    <ds:schemaRef ds:uri="6190d666-f4d8-4735-95f5-ac271db94982"/>
  </ds:schemaRefs>
</ds:datastoreItem>
</file>

<file path=customXml/itemProps4.xml><?xml version="1.0" encoding="utf-8"?>
<ds:datastoreItem xmlns:ds="http://schemas.openxmlformats.org/officeDocument/2006/customXml" ds:itemID="{6B419F84-4F57-410A-8F6B-D8DF846015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6ebea-e21a-472c-94ed-541d7bd0669d"/>
    <ds:schemaRef ds:uri="6190d666-f4d8-4735-95f5-ac271db94982"/>
    <ds:schemaRef ds:uri="6e78ff2e-7cd1-4db1-a5aa-e80c3081f3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7</vt:i4>
      </vt:variant>
    </vt:vector>
  </HeadingPairs>
  <TitlesOfParts>
    <vt:vector size="7" baseType="lpstr">
      <vt:lpstr>Summary 2023+2024 </vt:lpstr>
      <vt:lpstr>Drop list</vt:lpstr>
      <vt:lpstr>Analysis</vt:lpstr>
      <vt:lpstr>Allocation aggregate</vt:lpstr>
      <vt:lpstr>Allocation report contracted</vt:lpstr>
      <vt:lpstr>Social projects (SP)</vt:lpstr>
      <vt:lpstr>Portfolio nr. 1</vt:lpstr>
    </vt:vector>
  </TitlesOfParts>
  <Manager/>
  <Company>MFRS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Kristjan Dekleva</cp:lastModifiedBy>
  <cp:revision/>
  <dcterms:created xsi:type="dcterms:W3CDTF">2019-03-22T12:46:21Z</dcterms:created>
  <dcterms:modified xsi:type="dcterms:W3CDTF">2025-06-30T09:49:49Z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2022-11-16T15:25:29Z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fcd98ab6-3f34-48d5-b306-7bb66459639d</vt:lpwstr>
  </property>
  <property fmtid="{D5CDD505-2E9C-101B-9397-08002B2CF9AE}" pid="8" name="MSIP_Label_8ffbc0b8-e97b-47d1-beac-cb0955d66f3b_ContentBits">
    <vt:lpwstr>2</vt:lpwstr>
  </property>
  <property fmtid="{D5CDD505-2E9C-101B-9397-08002B2CF9AE}" pid="9" name="ContentTypeId">
    <vt:lpwstr>0x010100D3FCCACABF3D6E4288FAA94952BF1762</vt:lpwstr>
  </property>
</Properties>
</file>