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ad.sigov.si\usr\A-E\AskercM62\Documents\"/>
    </mc:Choice>
  </mc:AlternateContent>
  <xr:revisionPtr revIDLastSave="0" documentId="8_{76A77314-3CB6-4287-AA2A-C22D4AC786AC}" xr6:coauthVersionLast="45" xr6:coauthVersionMax="45" xr10:uidLastSave="{00000000-0000-0000-0000-000000000000}"/>
  <bookViews>
    <workbookView xWindow="-108" yWindow="-108" windowWidth="23256" windowHeight="12576" tabRatio="871" xr2:uid="{00000000-000D-0000-FFFF-FFFF00000000}"/>
  </bookViews>
  <sheets>
    <sheet name="Sploš. pod. o proj. in prij." sheetId="1" r:id="rId1"/>
    <sheet name="Podatki o partnerjih" sheetId="2" r:id="rId2"/>
    <sheet name="Upravičeni stroški" sheetId="4" r:id="rId3"/>
    <sheet name="Pregled sofinanciranja" sheetId="3" r:id="rId4"/>
    <sheet name="Pregled po letih" sheetId="5" r:id="rId5"/>
    <sheet name="Pregled po letih - kontrola" sheetId="8" state="hidden" r:id="rId6"/>
    <sheet name="Podatki za pogodbo" sheetId="7" state="hidden" r:id="rId7"/>
    <sheet name="Seznami" sheetId="6" state="hidden" r:id="rId8"/>
  </sheets>
  <definedNames>
    <definedName name="_Hlk46994079" localSheetId="7">Seznami!$M$2</definedName>
    <definedName name="_xlnm.Print_Area" localSheetId="0">'Sploš. pod. o proj. in prij.'!$A$1:$C$49</definedName>
    <definedName name="_xlnm.Print_Area" localSheetId="2">'Upravičeni stroški'!$A$3:$M$40</definedName>
    <definedName name="tab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17" i="3"/>
  <c r="I16" i="3"/>
  <c r="E33" i="5" l="1"/>
  <c r="E34" i="5"/>
  <c r="E35" i="5"/>
  <c r="E36" i="5"/>
  <c r="E37" i="5"/>
  <c r="E38" i="5"/>
  <c r="E39" i="5"/>
  <c r="E40" i="5"/>
  <c r="C35" i="5"/>
  <c r="C36" i="5"/>
  <c r="C37" i="5"/>
  <c r="C38" i="5"/>
  <c r="C39" i="5"/>
  <c r="C40" i="5"/>
  <c r="U39" i="5"/>
  <c r="D39" i="5"/>
  <c r="L39" i="5" s="1"/>
  <c r="U38" i="5"/>
  <c r="D38" i="5"/>
  <c r="U37" i="5"/>
  <c r="D37" i="5"/>
  <c r="L37" i="5" s="1"/>
  <c r="G35" i="3"/>
  <c r="G36" i="3"/>
  <c r="G37" i="3"/>
  <c r="G38" i="3"/>
  <c r="E34" i="3"/>
  <c r="E35" i="3"/>
  <c r="E36" i="3"/>
  <c r="E37" i="3"/>
  <c r="H37" i="3" s="1"/>
  <c r="E38" i="3"/>
  <c r="C33" i="3"/>
  <c r="C34" i="3"/>
  <c r="C35" i="3"/>
  <c r="C36" i="3"/>
  <c r="D36" i="3" s="1"/>
  <c r="K36" i="3" s="1"/>
  <c r="C37" i="3"/>
  <c r="C38" i="3"/>
  <c r="H36" i="3"/>
  <c r="D37" i="3"/>
  <c r="K37" i="3" s="1"/>
  <c r="D35" i="3"/>
  <c r="M34" i="4"/>
  <c r="E34" i="4" s="1"/>
  <c r="C34" i="4"/>
  <c r="M35" i="4"/>
  <c r="E35" i="4" s="1"/>
  <c r="C35" i="4"/>
  <c r="M36" i="4"/>
  <c r="E36" i="4" s="1"/>
  <c r="C36" i="4"/>
  <c r="N35" i="2"/>
  <c r="M35" i="2"/>
  <c r="K35" i="2"/>
  <c r="J35" i="2"/>
  <c r="I35" i="2"/>
  <c r="H35" i="2"/>
  <c r="F35" i="2"/>
  <c r="E35" i="2"/>
  <c r="D35" i="2"/>
  <c r="N34" i="2"/>
  <c r="M34" i="2"/>
  <c r="K34" i="2"/>
  <c r="J34" i="2"/>
  <c r="I34" i="2"/>
  <c r="H34" i="2"/>
  <c r="F34" i="2"/>
  <c r="E34" i="2"/>
  <c r="D34" i="2"/>
  <c r="N36" i="2"/>
  <c r="M36" i="2"/>
  <c r="K36" i="2"/>
  <c r="J36" i="2"/>
  <c r="I36" i="2"/>
  <c r="H36" i="2"/>
  <c r="F36" i="2"/>
  <c r="E36" i="2"/>
  <c r="D36" i="2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40" i="5"/>
  <c r="U41" i="5"/>
  <c r="U19" i="5"/>
  <c r="U18" i="5"/>
  <c r="M39" i="5" l="1"/>
  <c r="G39" i="5"/>
  <c r="Q39" i="5"/>
  <c r="H39" i="5"/>
  <c r="R39" i="5"/>
  <c r="L38" i="5"/>
  <c r="R38" i="5"/>
  <c r="H38" i="5"/>
  <c r="Q38" i="5"/>
  <c r="G38" i="5"/>
  <c r="M38" i="5"/>
  <c r="M37" i="5"/>
  <c r="G37" i="5"/>
  <c r="Q37" i="5"/>
  <c r="H37" i="5"/>
  <c r="R37" i="5"/>
  <c r="J36" i="3"/>
  <c r="J37" i="3"/>
  <c r="K35" i="3"/>
  <c r="J35" i="3"/>
  <c r="H35" i="3"/>
  <c r="D34" i="4"/>
  <c r="D35" i="4"/>
  <c r="D36" i="4"/>
  <c r="S42" i="5"/>
  <c r="N42" i="5"/>
  <c r="I42" i="5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 s="1"/>
  <c r="D35" i="5"/>
  <c r="D36" i="5"/>
  <c r="D40" i="5"/>
  <c r="C41" i="5"/>
  <c r="D41" i="5" s="1"/>
  <c r="Q35" i="5" l="1"/>
  <c r="R35" i="5"/>
  <c r="L35" i="5"/>
  <c r="G35" i="5"/>
  <c r="M35" i="5"/>
  <c r="H35" i="5"/>
  <c r="D17" i="8"/>
  <c r="Q31" i="5"/>
  <c r="R31" i="5"/>
  <c r="L31" i="5"/>
  <c r="G31" i="5"/>
  <c r="M31" i="5"/>
  <c r="H31" i="5"/>
  <c r="Q27" i="5"/>
  <c r="R27" i="5"/>
  <c r="L27" i="5"/>
  <c r="G27" i="5"/>
  <c r="M27" i="5"/>
  <c r="H27" i="5"/>
  <c r="R19" i="5"/>
  <c r="L19" i="5"/>
  <c r="M19" i="5"/>
  <c r="H19" i="5"/>
  <c r="Q19" i="5"/>
  <c r="G19" i="5"/>
  <c r="F24" i="8"/>
  <c r="Q41" i="5"/>
  <c r="H41" i="5"/>
  <c r="M41" i="5"/>
  <c r="G41" i="5"/>
  <c r="L41" i="5"/>
  <c r="R41" i="5"/>
  <c r="B20" i="8"/>
  <c r="R34" i="5"/>
  <c r="Q34" i="5"/>
  <c r="M34" i="5"/>
  <c r="H34" i="5"/>
  <c r="G34" i="5"/>
  <c r="L34" i="5"/>
  <c r="R30" i="5"/>
  <c r="Q30" i="5"/>
  <c r="M30" i="5"/>
  <c r="H30" i="5"/>
  <c r="L30" i="5"/>
  <c r="G30" i="5"/>
  <c r="B12" i="8"/>
  <c r="R26" i="5"/>
  <c r="Q26" i="5"/>
  <c r="M26" i="5"/>
  <c r="H26" i="5"/>
  <c r="L26" i="5"/>
  <c r="G26" i="5"/>
  <c r="R22" i="5"/>
  <c r="Q22" i="5"/>
  <c r="R21" i="5"/>
  <c r="Q21" i="5"/>
  <c r="Q23" i="5"/>
  <c r="R23" i="5"/>
  <c r="R40" i="5"/>
  <c r="Q40" i="5"/>
  <c r="L40" i="5"/>
  <c r="G40" i="5"/>
  <c r="M40" i="5"/>
  <c r="H40" i="5"/>
  <c r="R33" i="5"/>
  <c r="Q33" i="5"/>
  <c r="L33" i="5"/>
  <c r="G33" i="5"/>
  <c r="M33" i="5"/>
  <c r="H33" i="5"/>
  <c r="R29" i="5"/>
  <c r="Q29" i="5"/>
  <c r="L29" i="5"/>
  <c r="G29" i="5"/>
  <c r="M29" i="5"/>
  <c r="H29" i="5"/>
  <c r="R25" i="5"/>
  <c r="Q25" i="5"/>
  <c r="L25" i="5"/>
  <c r="G25" i="5"/>
  <c r="M25" i="5"/>
  <c r="H25" i="5"/>
  <c r="F22" i="8"/>
  <c r="Q36" i="5"/>
  <c r="R36" i="5"/>
  <c r="M36" i="5"/>
  <c r="H36" i="5"/>
  <c r="L36" i="5"/>
  <c r="G36" i="5"/>
  <c r="B18" i="8"/>
  <c r="Q32" i="5"/>
  <c r="R32" i="5"/>
  <c r="M32" i="5"/>
  <c r="H32" i="5"/>
  <c r="L32" i="5"/>
  <c r="G32" i="5"/>
  <c r="B14" i="8"/>
  <c r="R28" i="5"/>
  <c r="Q28" i="5"/>
  <c r="M28" i="5"/>
  <c r="H28" i="5"/>
  <c r="G28" i="5"/>
  <c r="L28" i="5"/>
  <c r="B10" i="8"/>
  <c r="Q24" i="5"/>
  <c r="R24" i="5"/>
  <c r="M24" i="5"/>
  <c r="H24" i="5"/>
  <c r="L24" i="5"/>
  <c r="G24" i="5"/>
  <c r="R20" i="5"/>
  <c r="Q20" i="5"/>
  <c r="G23" i="5"/>
  <c r="H23" i="5"/>
  <c r="L23" i="5"/>
  <c r="M23" i="5"/>
  <c r="C8" i="8"/>
  <c r="L22" i="5"/>
  <c r="G22" i="5"/>
  <c r="H22" i="5"/>
  <c r="M22" i="5"/>
  <c r="G21" i="5"/>
  <c r="M21" i="5"/>
  <c r="H21" i="5"/>
  <c r="L21" i="5"/>
  <c r="F6" i="8"/>
  <c r="L20" i="5"/>
  <c r="G20" i="5"/>
  <c r="M20" i="5"/>
  <c r="H20" i="5"/>
  <c r="F20" i="8"/>
  <c r="F14" i="8"/>
  <c r="F12" i="8"/>
  <c r="F8" i="8"/>
  <c r="B8" i="8"/>
  <c r="E23" i="8"/>
  <c r="B23" i="8"/>
  <c r="F23" i="8"/>
  <c r="C23" i="8"/>
  <c r="G23" i="8"/>
  <c r="E19" i="8"/>
  <c r="B19" i="8"/>
  <c r="F19" i="8"/>
  <c r="C19" i="8"/>
  <c r="G19" i="8"/>
  <c r="E15" i="8"/>
  <c r="B15" i="8"/>
  <c r="F15" i="8"/>
  <c r="C15" i="8"/>
  <c r="G15" i="8"/>
  <c r="E11" i="8"/>
  <c r="B11" i="8"/>
  <c r="F11" i="8"/>
  <c r="C11" i="8"/>
  <c r="G11" i="8"/>
  <c r="E5" i="8"/>
  <c r="B5" i="8"/>
  <c r="F5" i="8"/>
  <c r="C5" i="8"/>
  <c r="G5" i="8"/>
  <c r="D5" i="8"/>
  <c r="E9" i="8"/>
  <c r="B9" i="8"/>
  <c r="F9" i="8"/>
  <c r="C9" i="8"/>
  <c r="G9" i="8"/>
  <c r="D9" i="8"/>
  <c r="C22" i="8"/>
  <c r="G22" i="8"/>
  <c r="D22" i="8"/>
  <c r="E22" i="8"/>
  <c r="C16" i="8"/>
  <c r="G16" i="8"/>
  <c r="D16" i="8"/>
  <c r="E16" i="8"/>
  <c r="C10" i="8"/>
  <c r="G10" i="8"/>
  <c r="D10" i="8"/>
  <c r="E10" i="8"/>
  <c r="C6" i="8"/>
  <c r="G6" i="8"/>
  <c r="D6" i="8"/>
  <c r="E6" i="8"/>
  <c r="E17" i="8"/>
  <c r="B17" i="8"/>
  <c r="F17" i="8"/>
  <c r="C17" i="8"/>
  <c r="G17" i="8"/>
  <c r="B22" i="8"/>
  <c r="D19" i="8"/>
  <c r="F16" i="8"/>
  <c r="D11" i="8"/>
  <c r="B6" i="8"/>
  <c r="E7" i="8"/>
  <c r="B7" i="8"/>
  <c r="F7" i="8"/>
  <c r="C7" i="8"/>
  <c r="G7" i="8"/>
  <c r="D23" i="8"/>
  <c r="D15" i="8"/>
  <c r="D7" i="8"/>
  <c r="E21" i="8"/>
  <c r="B21" i="8"/>
  <c r="F21" i="8"/>
  <c r="C21" i="8"/>
  <c r="G21" i="8"/>
  <c r="C24" i="8"/>
  <c r="G24" i="8"/>
  <c r="D24" i="8"/>
  <c r="E24" i="8"/>
  <c r="C20" i="8"/>
  <c r="G20" i="8"/>
  <c r="D20" i="8"/>
  <c r="E20" i="8"/>
  <c r="C18" i="8"/>
  <c r="G18" i="8"/>
  <c r="D18" i="8"/>
  <c r="E18" i="8"/>
  <c r="C14" i="8"/>
  <c r="G14" i="8"/>
  <c r="D14" i="8"/>
  <c r="E14" i="8"/>
  <c r="C12" i="8"/>
  <c r="G12" i="8"/>
  <c r="D12" i="8"/>
  <c r="E12" i="8"/>
  <c r="E13" i="8"/>
  <c r="B13" i="8"/>
  <c r="F13" i="8"/>
  <c r="C13" i="8"/>
  <c r="G13" i="8"/>
  <c r="B24" i="8"/>
  <c r="D21" i="8"/>
  <c r="F18" i="8"/>
  <c r="B16" i="8"/>
  <c r="D13" i="8"/>
  <c r="F10" i="8"/>
  <c r="E8" i="8"/>
  <c r="D8" i="8"/>
  <c r="G8" i="8"/>
  <c r="L40" i="4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9" i="3"/>
  <c r="G16" i="3"/>
  <c r="M15" i="4" l="1"/>
  <c r="E15" i="4" s="1"/>
  <c r="N16" i="2" l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7" i="2"/>
  <c r="N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7" i="2"/>
  <c r="K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7" i="2"/>
  <c r="J15" i="2"/>
  <c r="B56" i="5" l="1"/>
  <c r="B44" i="3"/>
  <c r="B48" i="4"/>
  <c r="B43" i="2"/>
  <c r="M15" i="2" l="1"/>
  <c r="M16" i="2"/>
  <c r="M17" i="2"/>
  <c r="I15" i="2"/>
  <c r="I16" i="2"/>
  <c r="I17" i="2"/>
  <c r="H15" i="2"/>
  <c r="H16" i="2"/>
  <c r="H17" i="2"/>
  <c r="F15" i="2"/>
  <c r="F16" i="2"/>
  <c r="F17" i="2"/>
  <c r="E15" i="2"/>
  <c r="E16" i="2"/>
  <c r="E17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7" i="2"/>
  <c r="M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7" i="2"/>
  <c r="I18" i="2"/>
  <c r="H18" i="2"/>
  <c r="F18" i="2"/>
  <c r="E18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7" i="2"/>
  <c r="B31" i="1" l="1"/>
  <c r="B32" i="1"/>
  <c r="G40" i="4" l="1"/>
  <c r="H40" i="4"/>
  <c r="I40" i="4"/>
  <c r="J40" i="4"/>
  <c r="F40" i="4"/>
  <c r="M38" i="4"/>
  <c r="E38" i="4" s="1"/>
  <c r="M17" i="4"/>
  <c r="E17" i="4" s="1"/>
  <c r="M18" i="4"/>
  <c r="E18" i="4" s="1"/>
  <c r="M19" i="4"/>
  <c r="E19" i="4" s="1"/>
  <c r="M20" i="4"/>
  <c r="E20" i="4" s="1"/>
  <c r="M21" i="4"/>
  <c r="E21" i="4" s="1"/>
  <c r="M22" i="4"/>
  <c r="E22" i="4" s="1"/>
  <c r="M23" i="4"/>
  <c r="E23" i="4" s="1"/>
  <c r="M24" i="4"/>
  <c r="E24" i="4" s="1"/>
  <c r="M25" i="4"/>
  <c r="E25" i="4" s="1"/>
  <c r="M26" i="4"/>
  <c r="E26" i="4" s="1"/>
  <c r="M27" i="4"/>
  <c r="E27" i="4" s="1"/>
  <c r="M28" i="4"/>
  <c r="E28" i="4" s="1"/>
  <c r="M29" i="4"/>
  <c r="E29" i="4" s="1"/>
  <c r="M30" i="4"/>
  <c r="E30" i="4" s="1"/>
  <c r="M31" i="4"/>
  <c r="E31" i="4" s="1"/>
  <c r="M32" i="4"/>
  <c r="E32" i="4" s="1"/>
  <c r="M33" i="4"/>
  <c r="E33" i="4" s="1"/>
  <c r="M37" i="4"/>
  <c r="E37" i="4" s="1"/>
  <c r="M16" i="4"/>
  <c r="E16" i="4" s="1"/>
  <c r="E40" i="4" l="1"/>
  <c r="J39" i="4" s="1"/>
  <c r="D27" i="4"/>
  <c r="D23" i="4"/>
  <c r="D31" i="4"/>
  <c r="D16" i="4"/>
  <c r="D19" i="4"/>
  <c r="M40" i="4"/>
  <c r="D33" i="4"/>
  <c r="D29" i="4"/>
  <c r="D25" i="4"/>
  <c r="D21" i="4"/>
  <c r="D17" i="4"/>
  <c r="D37" i="4"/>
  <c r="D30" i="4"/>
  <c r="D26" i="4"/>
  <c r="D22" i="4"/>
  <c r="D18" i="4"/>
  <c r="D15" i="4"/>
  <c r="D32" i="4"/>
  <c r="D28" i="4"/>
  <c r="D24" i="4"/>
  <c r="D20" i="4"/>
  <c r="D38" i="4"/>
  <c r="K40" i="4"/>
  <c r="I39" i="4" l="1"/>
  <c r="F39" i="4"/>
  <c r="G39" i="4"/>
  <c r="H39" i="4"/>
  <c r="D40" i="4"/>
  <c r="B25" i="1"/>
  <c r="B24" i="1"/>
  <c r="B23" i="1"/>
  <c r="D14" i="2" s="1"/>
  <c r="B22" i="1"/>
  <c r="B21" i="1"/>
  <c r="E10" i="5" l="1"/>
  <c r="D10" i="3"/>
  <c r="B27" i="1"/>
  <c r="B26" i="1"/>
  <c r="D8" i="2" l="1"/>
  <c r="R56" i="5"/>
  <c r="G44" i="3"/>
  <c r="G48" i="4"/>
  <c r="F43" i="2"/>
  <c r="C46" i="1"/>
  <c r="L14" i="2" l="1"/>
  <c r="K14" i="2"/>
  <c r="J14" i="2"/>
  <c r="I14" i="2"/>
  <c r="H14" i="2"/>
  <c r="F14" i="2"/>
  <c r="E14" i="2"/>
  <c r="C14" i="2"/>
  <c r="N14" i="2" l="1"/>
  <c r="C18" i="5"/>
  <c r="D18" i="5" s="1"/>
  <c r="M14" i="2"/>
  <c r="M38" i="2" s="1"/>
  <c r="C38" i="4"/>
  <c r="C37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D9" i="4"/>
  <c r="C16" i="3"/>
  <c r="D16" i="3" s="1"/>
  <c r="B16" i="3"/>
  <c r="C17" i="3"/>
  <c r="D17" i="3" s="1"/>
  <c r="C18" i="3"/>
  <c r="C19" i="3"/>
  <c r="D19" i="3" s="1"/>
  <c r="C20" i="3"/>
  <c r="D20" i="3" s="1"/>
  <c r="C21" i="3"/>
  <c r="C22" i="3"/>
  <c r="D22" i="3" s="1"/>
  <c r="C23" i="3"/>
  <c r="D23" i="3" s="1"/>
  <c r="C24" i="3"/>
  <c r="D24" i="3" s="1"/>
  <c r="C25" i="3"/>
  <c r="D25" i="3" s="1"/>
  <c r="C26" i="3"/>
  <c r="D26" i="3" s="1"/>
  <c r="C27" i="3"/>
  <c r="D27" i="3" s="1"/>
  <c r="C28" i="3"/>
  <c r="D28" i="3" s="1"/>
  <c r="C29" i="3"/>
  <c r="D29" i="3" s="1"/>
  <c r="C30" i="3"/>
  <c r="D30" i="3" s="1"/>
  <c r="C31" i="3"/>
  <c r="D31" i="3" s="1"/>
  <c r="C32" i="3"/>
  <c r="D32" i="3" s="1"/>
  <c r="D33" i="3"/>
  <c r="D34" i="3"/>
  <c r="D38" i="3"/>
  <c r="C39" i="3"/>
  <c r="D39" i="3" s="1"/>
  <c r="Q18" i="5" l="1"/>
  <c r="Q42" i="5" s="1"/>
  <c r="H48" i="5" s="1"/>
  <c r="R18" i="5"/>
  <c r="R42" i="5" s="1"/>
  <c r="H49" i="5" s="1"/>
  <c r="M18" i="5"/>
  <c r="M42" i="5" s="1"/>
  <c r="G49" i="5" s="1"/>
  <c r="L18" i="5"/>
  <c r="L42" i="5" s="1"/>
  <c r="G48" i="5" s="1"/>
  <c r="H18" i="5"/>
  <c r="H42" i="5" s="1"/>
  <c r="F49" i="5" s="1"/>
  <c r="G18" i="5"/>
  <c r="D4" i="8"/>
  <c r="D25" i="8" s="1"/>
  <c r="G4" i="8"/>
  <c r="G25" i="8" s="1"/>
  <c r="C4" i="8"/>
  <c r="C25" i="8" s="1"/>
  <c r="F4" i="8"/>
  <c r="F25" i="8" s="1"/>
  <c r="B4" i="8"/>
  <c r="B25" i="8" s="1"/>
  <c r="E4" i="8"/>
  <c r="E25" i="8" s="1"/>
  <c r="D18" i="3"/>
  <c r="D21" i="3"/>
  <c r="J34" i="3"/>
  <c r="K34" i="3"/>
  <c r="J30" i="3"/>
  <c r="K30" i="3"/>
  <c r="J26" i="3"/>
  <c r="K26" i="3"/>
  <c r="J33" i="3"/>
  <c r="K33" i="3"/>
  <c r="J29" i="3"/>
  <c r="K29" i="3"/>
  <c r="J25" i="3"/>
  <c r="K25" i="3"/>
  <c r="J39" i="3"/>
  <c r="K39" i="3"/>
  <c r="J32" i="3"/>
  <c r="K32" i="3"/>
  <c r="J28" i="3"/>
  <c r="K28" i="3"/>
  <c r="J24" i="3"/>
  <c r="K24" i="3"/>
  <c r="K38" i="3"/>
  <c r="J38" i="3"/>
  <c r="K31" i="3"/>
  <c r="J31" i="3"/>
  <c r="K27" i="3"/>
  <c r="J27" i="3"/>
  <c r="K23" i="3"/>
  <c r="K22" i="3"/>
  <c r="J20" i="3"/>
  <c r="I49" i="5" l="1"/>
  <c r="N49" i="5" s="1"/>
  <c r="G42" i="5"/>
  <c r="F48" i="5" s="1"/>
  <c r="I48" i="5" s="1"/>
  <c r="E31" i="3"/>
  <c r="M49" i="5" l="1"/>
  <c r="L49" i="5"/>
  <c r="M48" i="5"/>
  <c r="N48" i="5"/>
  <c r="L48" i="5"/>
  <c r="E25" i="3"/>
  <c r="E27" i="5" s="1"/>
  <c r="E17" i="3"/>
  <c r="E19" i="5" s="1"/>
  <c r="H31" i="3"/>
  <c r="E39" i="3"/>
  <c r="E41" i="5" s="1"/>
  <c r="E23" i="3"/>
  <c r="E25" i="5" s="1"/>
  <c r="E20" i="3"/>
  <c r="E22" i="5" s="1"/>
  <c r="E18" i="3"/>
  <c r="E20" i="5" s="1"/>
  <c r="H25" i="3" l="1"/>
  <c r="E27" i="3"/>
  <c r="E29" i="5" s="1"/>
  <c r="E26" i="3"/>
  <c r="E28" i="5" s="1"/>
  <c r="E19" i="3"/>
  <c r="E21" i="5" s="1"/>
  <c r="E30" i="3"/>
  <c r="E32" i="5" s="1"/>
  <c r="E21" i="3"/>
  <c r="E23" i="5" s="1"/>
  <c r="E33" i="3"/>
  <c r="E28" i="3"/>
  <c r="E30" i="5" s="1"/>
  <c r="E24" i="3"/>
  <c r="E26" i="5" s="1"/>
  <c r="E29" i="3"/>
  <c r="E31" i="5" s="1"/>
  <c r="H17" i="3"/>
  <c r="H18" i="3"/>
  <c r="K18" i="3" s="1"/>
  <c r="H20" i="3"/>
  <c r="H39" i="3"/>
  <c r="H23" i="3"/>
  <c r="E22" i="3"/>
  <c r="E24" i="5" s="1"/>
  <c r="H19" i="3" l="1"/>
  <c r="H24" i="3"/>
  <c r="H26" i="3"/>
  <c r="E32" i="3"/>
  <c r="H29" i="3"/>
  <c r="H21" i="3"/>
  <c r="H34" i="3"/>
  <c r="H30" i="3"/>
  <c r="H27" i="3"/>
  <c r="H33" i="3"/>
  <c r="H28" i="3"/>
  <c r="E16" i="3"/>
  <c r="E18" i="5" s="1"/>
  <c r="J23" i="3"/>
  <c r="K20" i="3"/>
  <c r="J18" i="3"/>
  <c r="H22" i="3"/>
  <c r="H38" i="3"/>
  <c r="J17" i="3" l="1"/>
  <c r="K17" i="3"/>
  <c r="J19" i="3"/>
  <c r="H16" i="3"/>
  <c r="E40" i="3"/>
  <c r="G40" i="3"/>
  <c r="B21" i="7" s="1"/>
  <c r="H32" i="3"/>
  <c r="E42" i="5"/>
  <c r="J22" i="3"/>
  <c r="F37" i="3" l="1"/>
  <c r="F36" i="3"/>
  <c r="B22" i="7"/>
  <c r="F35" i="3"/>
  <c r="I40" i="3"/>
  <c r="J16" i="3"/>
  <c r="J21" i="3"/>
  <c r="K21" i="3"/>
  <c r="K19" i="3"/>
  <c r="B15" i="7"/>
  <c r="B16" i="7"/>
  <c r="F16" i="3"/>
  <c r="B2" i="7"/>
  <c r="K16" i="3"/>
  <c r="H40" i="3"/>
  <c r="B20" i="7" s="1"/>
  <c r="J41" i="4"/>
  <c r="H41" i="4"/>
  <c r="I41" i="4"/>
  <c r="G41" i="4"/>
  <c r="F41" i="4"/>
  <c r="F24" i="3"/>
  <c r="F31" i="3"/>
  <c r="F27" i="3"/>
  <c r="F26" i="3"/>
  <c r="F30" i="3"/>
  <c r="B16" i="1"/>
  <c r="F20" i="3"/>
  <c r="F33" i="3"/>
  <c r="F29" i="3"/>
  <c r="F18" i="3"/>
  <c r="F39" i="3"/>
  <c r="F28" i="3"/>
  <c r="F23" i="3"/>
  <c r="F32" i="3"/>
  <c r="F19" i="3"/>
  <c r="F21" i="3"/>
  <c r="F25" i="3"/>
  <c r="F22" i="3"/>
  <c r="F38" i="3"/>
  <c r="F34" i="3"/>
  <c r="F17" i="3"/>
  <c r="J40" i="3" l="1"/>
  <c r="K40" i="3"/>
  <c r="B17" i="1"/>
  <c r="B3" i="7"/>
  <c r="B11" i="7"/>
  <c r="T42" i="5"/>
  <c r="O42" i="5"/>
  <c r="J42" i="5"/>
  <c r="B4" i="7" l="1"/>
  <c r="B6" i="7" s="1"/>
  <c r="F42" i="5"/>
  <c r="K42" i="5"/>
  <c r="P42" i="5"/>
  <c r="B7" i="7" l="1"/>
  <c r="B5" i="7"/>
</calcChain>
</file>

<file path=xl/sharedStrings.xml><?xml version="1.0" encoding="utf-8"?>
<sst xmlns="http://schemas.openxmlformats.org/spreadsheetml/2006/main" count="2448" uniqueCount="1871">
  <si>
    <t>Navodilo za izpolnjevanje:</t>
  </si>
  <si>
    <t>Projekt</t>
  </si>
  <si>
    <t>Pojasnilo:</t>
  </si>
  <si>
    <t>Podatki o projektu</t>
  </si>
  <si>
    <t>Znesek upravičenih stroškov se prenese iz zbirnega pregleda</t>
  </si>
  <si>
    <t>Prijavitelj</t>
  </si>
  <si>
    <t>Matična številka:</t>
  </si>
  <si>
    <t>Davčna številka:</t>
  </si>
  <si>
    <t>Naslov:</t>
  </si>
  <si>
    <t>Poštna številka:</t>
  </si>
  <si>
    <t>Občina:</t>
  </si>
  <si>
    <t>Izbor občine iz spustnega seznama</t>
  </si>
  <si>
    <t>Ime in priimek</t>
  </si>
  <si>
    <t>Telefonska številka</t>
  </si>
  <si>
    <t>Naslov elektronske pošte</t>
  </si>
  <si>
    <t>Podpisnik je zakoniti zastopnik prijavitelja. S podpisom potrjujem vpisane podatke in finančni načrt.</t>
  </si>
  <si>
    <t>Kraj in datum:</t>
  </si>
  <si>
    <t>Žig:</t>
  </si>
  <si>
    <t>Podatki o partnerjih</t>
  </si>
  <si>
    <t>Matična številka</t>
  </si>
  <si>
    <t>Davčna številka</t>
  </si>
  <si>
    <t>Naslov</t>
  </si>
  <si>
    <t>Poštna številka</t>
  </si>
  <si>
    <t>E-naslov</t>
  </si>
  <si>
    <t>Partner 10</t>
  </si>
  <si>
    <t>Partner 11</t>
  </si>
  <si>
    <t>Partner 12</t>
  </si>
  <si>
    <t>Partner 13</t>
  </si>
  <si>
    <t>Partner 14</t>
  </si>
  <si>
    <t>Partner 15</t>
  </si>
  <si>
    <t>Partner 16</t>
  </si>
  <si>
    <t>Partner 17</t>
  </si>
  <si>
    <t>Partner 18</t>
  </si>
  <si>
    <t>Partner 19</t>
  </si>
  <si>
    <t>Partner 20</t>
  </si>
  <si>
    <t>Finančni podatki</t>
  </si>
  <si>
    <t>Odstotek sofinanciranja upravičenih stroškov</t>
  </si>
  <si>
    <t xml:space="preserve">Naziv </t>
  </si>
  <si>
    <t>SKUPAJ</t>
  </si>
  <si>
    <t>Naziv demonstacijskega projekta</t>
  </si>
  <si>
    <t>Naziv prijavitelja/ konzorcijskega partnerja</t>
  </si>
  <si>
    <t>Naziv demonstracijskega projekta</t>
  </si>
  <si>
    <t>Vpis naziva predlaganega projekta, ki ne presega 120 znakov</t>
  </si>
  <si>
    <t>Upravičeni stroški</t>
  </si>
  <si>
    <t>%</t>
  </si>
  <si>
    <t>Vsi stroški partnerja (upravičeni in neupravičeni)</t>
  </si>
  <si>
    <t>podpis</t>
  </si>
  <si>
    <t>Ime kohezijske regije</t>
  </si>
  <si>
    <t>Vzhodna Slovenija</t>
  </si>
  <si>
    <t>Zahodna Slovenija</t>
  </si>
  <si>
    <t>Ime občine</t>
  </si>
  <si>
    <t>Apače</t>
  </si>
  <si>
    <t>Beltinci</t>
  </si>
  <si>
    <t>Cankova</t>
  </si>
  <si>
    <t>Črenšovci</t>
  </si>
  <si>
    <t>Gornja Radgona</t>
  </si>
  <si>
    <t>Grad</t>
  </si>
  <si>
    <t>Kobilje</t>
  </si>
  <si>
    <t>Kuzma</t>
  </si>
  <si>
    <t>Ljutomer</t>
  </si>
  <si>
    <t>Moravske Toplice</t>
  </si>
  <si>
    <t>Murska Sobota</t>
  </si>
  <si>
    <t>Odranci</t>
  </si>
  <si>
    <t>Puconci</t>
  </si>
  <si>
    <t>Radenci</t>
  </si>
  <si>
    <t>Razkrižje</t>
  </si>
  <si>
    <t>Rogašovci</t>
  </si>
  <si>
    <t>Šalovci</t>
  </si>
  <si>
    <t>Tišina</t>
  </si>
  <si>
    <t>Turnišče</t>
  </si>
  <si>
    <t>Velika Polana</t>
  </si>
  <si>
    <t>Veržej</t>
  </si>
  <si>
    <t>Benedikt</t>
  </si>
  <si>
    <t>Cerkvenjak</t>
  </si>
  <si>
    <t>Cirkulane</t>
  </si>
  <si>
    <t>Destrnik</t>
  </si>
  <si>
    <t>Dornava</t>
  </si>
  <si>
    <t>Gorišnica</t>
  </si>
  <si>
    <t>Hajdina</t>
  </si>
  <si>
    <t>Juršinci</t>
  </si>
  <si>
    <t>Kidričevo</t>
  </si>
  <si>
    <t>Lovrenc na Pohorju</t>
  </si>
  <si>
    <t>Majšperk</t>
  </si>
  <si>
    <t>Makole</t>
  </si>
  <si>
    <t>Maribor</t>
  </si>
  <si>
    <t>Markovci</t>
  </si>
  <si>
    <t>Miklavž na Dravskem polju</t>
  </si>
  <si>
    <t>Oplotnica</t>
  </si>
  <si>
    <t>Ormož</t>
  </si>
  <si>
    <t>Podlehnik</t>
  </si>
  <si>
    <t>Poljčane</t>
  </si>
  <si>
    <t>Ptuj</t>
  </si>
  <si>
    <t>Ruše</t>
  </si>
  <si>
    <t>Selnica ob Dravi</t>
  </si>
  <si>
    <t>Slovenska Bistrica</t>
  </si>
  <si>
    <t>Središče ob Dravi</t>
  </si>
  <si>
    <t>Starše</t>
  </si>
  <si>
    <t>Sveti Tomaž</t>
  </si>
  <si>
    <t>Trnovska vas</t>
  </si>
  <si>
    <t>Zavrč</t>
  </si>
  <si>
    <t>Žetale</t>
  </si>
  <si>
    <t>Črna na Koroškem</t>
  </si>
  <si>
    <t>Dravograd</t>
  </si>
  <si>
    <t>Mežica</t>
  </si>
  <si>
    <t>Mislinja</t>
  </si>
  <si>
    <t>Muta</t>
  </si>
  <si>
    <t>Podvelka</t>
  </si>
  <si>
    <t>Prevalje</t>
  </si>
  <si>
    <t>Radlje ob Dravi</t>
  </si>
  <si>
    <t>Ravne na Koroškem</t>
  </si>
  <si>
    <t>Ribnica na Pohorju</t>
  </si>
  <si>
    <t>Slovenj Gradec</t>
  </si>
  <si>
    <t>Vuzenica</t>
  </si>
  <si>
    <t>Braslovče</t>
  </si>
  <si>
    <t>Celje</t>
  </si>
  <si>
    <t>Dobrna</t>
  </si>
  <si>
    <t>Gornji Grad</t>
  </si>
  <si>
    <t>Kozje</t>
  </si>
  <si>
    <t>Laško</t>
  </si>
  <si>
    <t>Luče</t>
  </si>
  <si>
    <t>Mozirje</t>
  </si>
  <si>
    <t>Nazarje</t>
  </si>
  <si>
    <t>Podčetrtek</t>
  </si>
  <si>
    <t>Polzela</t>
  </si>
  <si>
    <t>Prebold</t>
  </si>
  <si>
    <t>Rečica ob Savinji</t>
  </si>
  <si>
    <t>Rogaška Slatina</t>
  </si>
  <si>
    <t>Rogatec</t>
  </si>
  <si>
    <t>Slovenske Konjice</t>
  </si>
  <si>
    <t>Solčava</t>
  </si>
  <si>
    <t>Šentjur</t>
  </si>
  <si>
    <t>Šmarje pri Jelšah</t>
  </si>
  <si>
    <t>Šmartno ob Paki</t>
  </si>
  <si>
    <t>Šoštanj</t>
  </si>
  <si>
    <t>Štore</t>
  </si>
  <si>
    <t>Tabor</t>
  </si>
  <si>
    <t>Velenje</t>
  </si>
  <si>
    <t>Vitanje</t>
  </si>
  <si>
    <t>Vojnik</t>
  </si>
  <si>
    <t>Vransko</t>
  </si>
  <si>
    <t>Zreče</t>
  </si>
  <si>
    <t>Žalec</t>
  </si>
  <si>
    <t>Hrastnik</t>
  </si>
  <si>
    <t>Litija</t>
  </si>
  <si>
    <t>Trbovlje</t>
  </si>
  <si>
    <t>Zagorje ob Savi</t>
  </si>
  <si>
    <t>Bistrica ob Sotli</t>
  </si>
  <si>
    <t>Brežice</t>
  </si>
  <si>
    <t>Kostanjevica na Krki</t>
  </si>
  <si>
    <t>Krško</t>
  </si>
  <si>
    <t>Radeče</t>
  </si>
  <si>
    <t>Sevnica</t>
  </si>
  <si>
    <t>Črnomelj</t>
  </si>
  <si>
    <t>Dolenjske Toplice</t>
  </si>
  <si>
    <t>Kočevje</t>
  </si>
  <si>
    <t>Kostel</t>
  </si>
  <si>
    <t>Loški Potok</t>
  </si>
  <si>
    <t>Metlika</t>
  </si>
  <si>
    <t>Mirna</t>
  </si>
  <si>
    <t>Mirna Peč</t>
  </si>
  <si>
    <t>Novo mesto</t>
  </si>
  <si>
    <t>Osilnica</t>
  </si>
  <si>
    <t>Ribnica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</si>
  <si>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</si>
  <si>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</si>
  <si>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</si>
  <si>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</si>
  <si>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</si>
  <si>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</si>
  <si>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</si>
  <si>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Trebnje</t>
  </si>
  <si>
    <t>Žužemberk</t>
  </si>
  <si>
    <t>Cerknica</t>
  </si>
  <si>
    <t>Ilirska Bistrica</t>
  </si>
  <si>
    <t>Pivka</t>
  </si>
  <si>
    <t>Postojna</t>
  </si>
  <si>
    <t>Borovnica</t>
  </si>
  <si>
    <t>Dol pri Ljubljani</t>
  </si>
  <si>
    <t>Domžale</t>
  </si>
  <si>
    <t>Grosuplje</t>
  </si>
  <si>
    <t>Horjul</t>
  </si>
  <si>
    <t>Ig</t>
  </si>
  <si>
    <t>Ivančna Gorica</t>
  </si>
  <si>
    <t>Kamnik</t>
  </si>
  <si>
    <t>Komenda</t>
  </si>
  <si>
    <t>Ljubljana</t>
  </si>
  <si>
    <t>Logatec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</si>
  <si>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</si>
  <si>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</si>
  <si>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</si>
  <si>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</si>
  <si>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</si>
  <si>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</si>
  <si>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</si>
  <si>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</si>
  <si>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</si>
  <si>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Vrhnika</t>
  </si>
  <si>
    <t>Bled</t>
  </si>
  <si>
    <t>Cerklje na Gorenjskem</t>
  </si>
  <si>
    <t>Jesenice</t>
  </si>
  <si>
    <t>Kranj</t>
  </si>
  <si>
    <t>Kranjska Gora</t>
  </si>
  <si>
    <t>Naklo</t>
  </si>
  <si>
    <t>Preddvor</t>
  </si>
  <si>
    <t>Radovljica</t>
  </si>
  <si>
    <t>Šenčur</t>
  </si>
  <si>
    <t>Škofja Loka</t>
  </si>
  <si>
    <t>Tržič</t>
  </si>
  <si>
    <t>Železniki</t>
  </si>
  <si>
    <t>Žiri</t>
  </si>
  <si>
    <t>Žirovnica</t>
  </si>
  <si>
    <t>Ajdovščina</t>
  </si>
  <si>
    <t>Bovec</t>
  </si>
  <si>
    <t>Cerkno</t>
  </si>
  <si>
    <t>Idrija</t>
  </si>
  <si>
    <t>Kanal</t>
  </si>
  <si>
    <t>Kobarid</t>
  </si>
  <si>
    <t>Nova Gorica</t>
  </si>
  <si>
    <t>Tolmin</t>
  </si>
  <si>
    <t>Vipava</t>
  </si>
  <si>
    <t>Divača</t>
  </si>
  <si>
    <t>Komen</t>
  </si>
  <si>
    <t>Sežana</t>
  </si>
  <si>
    <t>Število prebivalcev: (običajno prebivališče) po stanju 1.7.2020*</t>
  </si>
  <si>
    <t>samodejna izpolnitev polja</t>
  </si>
  <si>
    <t>Področja PMiS</t>
  </si>
  <si>
    <t>6. Varnost in zaščita</t>
  </si>
  <si>
    <t>5. Kultura, šport in turizem</t>
  </si>
  <si>
    <t>4. Mobilnost, logistika in transport</t>
  </si>
  <si>
    <t>3. Zdravo in aktivno življenje</t>
  </si>
  <si>
    <t>2. Skrb za okolje</t>
  </si>
  <si>
    <t>1. Upravljanje z viri in infrastrukturo</t>
  </si>
  <si>
    <t>Naziv partnerja - občine</t>
  </si>
  <si>
    <t>Občina Ajdovščina</t>
  </si>
  <si>
    <t>Občina Apače</t>
  </si>
  <si>
    <t>Občina Beltinci</t>
  </si>
  <si>
    <t>Občina Benedikt</t>
  </si>
  <si>
    <t>Občina Bistrica ob Sotli</t>
  </si>
  <si>
    <t>Občina Bled</t>
  </si>
  <si>
    <t>Občina Bloke</t>
  </si>
  <si>
    <t>Občina Bohinj</t>
  </si>
  <si>
    <t>Občina Borovnica</t>
  </si>
  <si>
    <t>Občina Bovec</t>
  </si>
  <si>
    <t>Občina Braslovče</t>
  </si>
  <si>
    <t>Občina Brda</t>
  </si>
  <si>
    <t>Občina Brezovica</t>
  </si>
  <si>
    <t>Občina Brežice</t>
  </si>
  <si>
    <t>Občina Cankova</t>
  </si>
  <si>
    <t>Mestna občina Celje</t>
  </si>
  <si>
    <t>Občina Cerklje na Gorenjskem</t>
  </si>
  <si>
    <t>Občina Cerknica</t>
  </si>
  <si>
    <t>Občina Cerkno</t>
  </si>
  <si>
    <t>Občina Cerkvenjak</t>
  </si>
  <si>
    <t>Občina Cirkulane</t>
  </si>
  <si>
    <t>Občina Črenšovci</t>
  </si>
  <si>
    <t>Občina Črna na Koroškem</t>
  </si>
  <si>
    <t>Občina Črnomelj</t>
  </si>
  <si>
    <t>Občina Destrnik</t>
  </si>
  <si>
    <t>Občina Divača</t>
  </si>
  <si>
    <t>Občina Dobje</t>
  </si>
  <si>
    <t>Občina Dobrepolje</t>
  </si>
  <si>
    <t>Občina Dobrna</t>
  </si>
  <si>
    <t>Občina Dobrova - Polhov Gradec</t>
  </si>
  <si>
    <t>Občina Dol pri Ljubljani</t>
  </si>
  <si>
    <t>Občina Dolenjske Toplice</t>
  </si>
  <si>
    <t>Občina Domžale</t>
  </si>
  <si>
    <t>Občina Dornava</t>
  </si>
  <si>
    <t>Občina Dravograd</t>
  </si>
  <si>
    <t>Občina Duplek</t>
  </si>
  <si>
    <t>Občina Gorenja vas - Poljane</t>
  </si>
  <si>
    <t>Občina Gorišnica</t>
  </si>
  <si>
    <t>Občina Gorje</t>
  </si>
  <si>
    <t>Občina Gornja Radgona</t>
  </si>
  <si>
    <t>Občina Gornji Grad</t>
  </si>
  <si>
    <t>Občina Gornji Petrovci</t>
  </si>
  <si>
    <t>Občina Grad</t>
  </si>
  <si>
    <t>Občina Grosuplje</t>
  </si>
  <si>
    <t>Občina Hajdina</t>
  </si>
  <si>
    <t>Občina Hoče - Slivnica</t>
  </si>
  <si>
    <t>Občina Horjul</t>
  </si>
  <si>
    <t>Občina Hrastnik</t>
  </si>
  <si>
    <t>Občina Hrpelje - Kozina</t>
  </si>
  <si>
    <t>Občina Idrija</t>
  </si>
  <si>
    <t>Občina Ig</t>
  </si>
  <si>
    <t>Občina Ilirska Bistrica</t>
  </si>
  <si>
    <t>Občina Ivančna Gorica</t>
  </si>
  <si>
    <t>Občina Jesenice</t>
  </si>
  <si>
    <t>Občina Jezersko</t>
  </si>
  <si>
    <t>Občina Juršinci</t>
  </si>
  <si>
    <t>Občina Kamnik</t>
  </si>
  <si>
    <t>Občina Kidričevo</t>
  </si>
  <si>
    <t>Občina Kobarid</t>
  </si>
  <si>
    <t>Občina Kobilje</t>
  </si>
  <si>
    <t>Občina Kočevje</t>
  </si>
  <si>
    <t>Občina Komen</t>
  </si>
  <si>
    <t>Občina Komenda</t>
  </si>
  <si>
    <t>Občina Kostanjevica na Krki</t>
  </si>
  <si>
    <t>Občina Kostel</t>
  </si>
  <si>
    <t>Občina Kozje</t>
  </si>
  <si>
    <t>Mestna občina Kranj</t>
  </si>
  <si>
    <t>Občina Kranjska Gora</t>
  </si>
  <si>
    <t>Občina Križevci</t>
  </si>
  <si>
    <t>Občina Krško</t>
  </si>
  <si>
    <t>Občina Kungota</t>
  </si>
  <si>
    <t>Občina Kuzma</t>
  </si>
  <si>
    <t>Občina Laško</t>
  </si>
  <si>
    <t>Občina Lenart</t>
  </si>
  <si>
    <t>Občina Litija</t>
  </si>
  <si>
    <t>Mestna občina Ljubljana</t>
  </si>
  <si>
    <t>Občina Ljubno</t>
  </si>
  <si>
    <t>Občina Ljutomer</t>
  </si>
  <si>
    <t>Občina Log - Dragomer</t>
  </si>
  <si>
    <t>Občina Logatec</t>
  </si>
  <si>
    <t>Občina Loška dolina</t>
  </si>
  <si>
    <t>Občina Loški Potok</t>
  </si>
  <si>
    <t>Občina Lovrenc na Pohorju</t>
  </si>
  <si>
    <t>Občina Luče</t>
  </si>
  <si>
    <t>Občina Lukovica</t>
  </si>
  <si>
    <t>Občina Majšperk</t>
  </si>
  <si>
    <t>Občina Makole</t>
  </si>
  <si>
    <t>Mestna občina Maribor</t>
  </si>
  <si>
    <t>Občina Markovci</t>
  </si>
  <si>
    <t>Občina Medvode</t>
  </si>
  <si>
    <t>Občina Mengeš</t>
  </si>
  <si>
    <t>Občina Metlika</t>
  </si>
  <si>
    <t>Občina Mežica</t>
  </si>
  <si>
    <t>Občina Miklavž na Dravskem polju</t>
  </si>
  <si>
    <t>Občina Miren - Kostanjevica</t>
  </si>
  <si>
    <t>Občina Mirna</t>
  </si>
  <si>
    <t>Občina Mirna Peč</t>
  </si>
  <si>
    <t>Občina Mislinja</t>
  </si>
  <si>
    <t>Občina Mokronog - Trebelno</t>
  </si>
  <si>
    <t>Občina Moravče</t>
  </si>
  <si>
    <t>Občina Moravske Toplice</t>
  </si>
  <si>
    <t>Občina Mozirje</t>
  </si>
  <si>
    <t>Mestna občina Murska Sobota</t>
  </si>
  <si>
    <t>Občina Muta</t>
  </si>
  <si>
    <t>Občina Naklo</t>
  </si>
  <si>
    <t>Občina Nazarje</t>
  </si>
  <si>
    <t>Mestna občina Nova Gorica</t>
  </si>
  <si>
    <t>Mestna občina Novo mesto</t>
  </si>
  <si>
    <t>Občina Odranci</t>
  </si>
  <si>
    <t>Občina Oplotnica</t>
  </si>
  <si>
    <t>Občina Ormož</t>
  </si>
  <si>
    <t>Občina Osilnica</t>
  </si>
  <si>
    <t>Občina Pesnica</t>
  </si>
  <si>
    <t>Občina Pivka</t>
  </si>
  <si>
    <t>Občina Podčetrtek</t>
  </si>
  <si>
    <t>Občina Podlehnik</t>
  </si>
  <si>
    <t>Občina Podvelka</t>
  </si>
  <si>
    <t>Občina Poljčane</t>
  </si>
  <si>
    <t>Občina Polzela</t>
  </si>
  <si>
    <t>Občina Postojna</t>
  </si>
  <si>
    <t>Občina Prebold</t>
  </si>
  <si>
    <t>Občina Preddvor</t>
  </si>
  <si>
    <t>Občina Prevalje</t>
  </si>
  <si>
    <t>Mestna občina Ptuj</t>
  </si>
  <si>
    <t>Občina Puconci</t>
  </si>
  <si>
    <t>Občina Rače - Fram</t>
  </si>
  <si>
    <t>Občina Radeče</t>
  </si>
  <si>
    <t>Občina Radenci</t>
  </si>
  <si>
    <t>Občina Radlje ob Dravi</t>
  </si>
  <si>
    <t>Občina Radovljica</t>
  </si>
  <si>
    <t>Občina Ravne na Koroškem</t>
  </si>
  <si>
    <t>Občina Razkrižje</t>
  </si>
  <si>
    <t>Občina Rečica ob Savinji</t>
  </si>
  <si>
    <t>Občina Renče - Vogrsko</t>
  </si>
  <si>
    <t>Občina Ribnica</t>
  </si>
  <si>
    <t>Občina Ribnica na Pohorju</t>
  </si>
  <si>
    <t>Občina Rogaška Slatina</t>
  </si>
  <si>
    <t>Občina Rogašovci</t>
  </si>
  <si>
    <t>Občina Rogatec</t>
  </si>
  <si>
    <t>Občina Ruše</t>
  </si>
  <si>
    <t>Občina Selnica ob Dravi</t>
  </si>
  <si>
    <t>Občina Semič</t>
  </si>
  <si>
    <t>Občina Sevnica</t>
  </si>
  <si>
    <t>Občina Sežana</t>
  </si>
  <si>
    <t>Mestna občina Slovenj Gradec</t>
  </si>
  <si>
    <t>Občina Slovenska Bistrica</t>
  </si>
  <si>
    <t>Občina Slovenske Konjice</t>
  </si>
  <si>
    <t>Občina Sodražica</t>
  </si>
  <si>
    <t>Občina Solčava</t>
  </si>
  <si>
    <t>Občina Središče ob Dravi</t>
  </si>
  <si>
    <t>Občina Starše</t>
  </si>
  <si>
    <t>Občina Straža</t>
  </si>
  <si>
    <t>Občina Sveta Ana</t>
  </si>
  <si>
    <t>Občina Sveti Jurij ob Ščavnici</t>
  </si>
  <si>
    <t>Občina Sveti Tomaž</t>
  </si>
  <si>
    <t>Občina Šalovci</t>
  </si>
  <si>
    <t>Občina Šempeter - Vrtojba</t>
  </si>
  <si>
    <t>Občina Šenčur</t>
  </si>
  <si>
    <t>Občina Šentilj</t>
  </si>
  <si>
    <t>Občina Šentjernej</t>
  </si>
  <si>
    <t>Občina Šentjur</t>
  </si>
  <si>
    <t>Občina Šentrupert</t>
  </si>
  <si>
    <t>Občina Škocjan</t>
  </si>
  <si>
    <t>Občina Škofja Loka</t>
  </si>
  <si>
    <t>Občina Škofljica</t>
  </si>
  <si>
    <t>Občina Šmarje pri Jelšah</t>
  </si>
  <si>
    <t>Občina Šmarješke Toplice</t>
  </si>
  <si>
    <t>Občina Šmartno ob Paki</t>
  </si>
  <si>
    <t>Občina Šmartno pri Litiji</t>
  </si>
  <si>
    <t>Občina Šoštanj</t>
  </si>
  <si>
    <t>Občina Štore</t>
  </si>
  <si>
    <t>Občina Tabor</t>
  </si>
  <si>
    <t>Občina Tišina</t>
  </si>
  <si>
    <t>Občina Tolmin</t>
  </si>
  <si>
    <t>Občina Trbovlje</t>
  </si>
  <si>
    <t>Občina Trebnje</t>
  </si>
  <si>
    <t>Občina Trnovska vas</t>
  </si>
  <si>
    <t>Občina Trzin</t>
  </si>
  <si>
    <t>Občina Tržič</t>
  </si>
  <si>
    <t>Občina Turnišče</t>
  </si>
  <si>
    <t>Mestna občina Velenje</t>
  </si>
  <si>
    <t>Občina Velika Polana</t>
  </si>
  <si>
    <t>Občina Velike Lašče</t>
  </si>
  <si>
    <t>Občina Veržej</t>
  </si>
  <si>
    <t>Občina Videm</t>
  </si>
  <si>
    <t>Občina Vipava</t>
  </si>
  <si>
    <t>Občina Vitanje</t>
  </si>
  <si>
    <t>Občina Vodice</t>
  </si>
  <si>
    <t>Občina Vojnik</t>
  </si>
  <si>
    <t>Občina Vransko</t>
  </si>
  <si>
    <t>Občina Vrhnika</t>
  </si>
  <si>
    <t>Občina Vuzenica</t>
  </si>
  <si>
    <t>Občina Zagorje ob Savi</t>
  </si>
  <si>
    <t>Občina Zavrč</t>
  </si>
  <si>
    <t>Občina Zreče</t>
  </si>
  <si>
    <t>Občina Žalec</t>
  </si>
  <si>
    <t>Občina Železniki</t>
  </si>
  <si>
    <t>Občina Žetale</t>
  </si>
  <si>
    <t>Občina Žiri</t>
  </si>
  <si>
    <t>Občina Žirovnica</t>
  </si>
  <si>
    <t>Občina Žužemberk</t>
  </si>
  <si>
    <t>matična številka</t>
  </si>
  <si>
    <t>davčna številka</t>
  </si>
  <si>
    <t>naslov</t>
  </si>
  <si>
    <t>poštna številka</t>
  </si>
  <si>
    <t>Naziv pošte:</t>
  </si>
  <si>
    <t>4260</t>
  </si>
  <si>
    <t>Cesta svobode 013</t>
  </si>
  <si>
    <t>75845687</t>
  </si>
  <si>
    <t>5883539000</t>
  </si>
  <si>
    <t>3342</t>
  </si>
  <si>
    <t>Attemsov trg 003</t>
  </si>
  <si>
    <t>89964268</t>
  </si>
  <si>
    <t>5883776000</t>
  </si>
  <si>
    <t>Sv. Jurij ob Ščavnici</t>
  </si>
  <si>
    <t>9244</t>
  </si>
  <si>
    <t>Ulica Bratka Krefta 014</t>
  </si>
  <si>
    <t>36670243</t>
  </si>
  <si>
    <t>5880319000</t>
  </si>
  <si>
    <t>2254</t>
  </si>
  <si>
    <t>Trnovska vas 042</t>
  </si>
  <si>
    <t>40178722</t>
  </si>
  <si>
    <t>1358057000</t>
  </si>
  <si>
    <t>2352</t>
  </si>
  <si>
    <t>Slovenski trg 004</t>
  </si>
  <si>
    <t>36150380</t>
  </si>
  <si>
    <t>1357930000</t>
  </si>
  <si>
    <t>1380</t>
  </si>
  <si>
    <t>Cesta 4. maja 053</t>
  </si>
  <si>
    <t>72799595</t>
  </si>
  <si>
    <t>5880157000</t>
  </si>
  <si>
    <t>9201</t>
  </si>
  <si>
    <t>Puconci 080</t>
  </si>
  <si>
    <t>70902020</t>
  </si>
  <si>
    <t>5883237000</t>
  </si>
  <si>
    <t>2286</t>
  </si>
  <si>
    <t>Podlehnik 009</t>
  </si>
  <si>
    <t>30569320</t>
  </si>
  <si>
    <t>1358278000</t>
  </si>
  <si>
    <t>4290</t>
  </si>
  <si>
    <t>Trg svobode 018</t>
  </si>
  <si>
    <t>23676264</t>
  </si>
  <si>
    <t>5883547000</t>
  </si>
  <si>
    <t>2253</t>
  </si>
  <si>
    <t>Janežovski Vrh 042</t>
  </si>
  <si>
    <t>76286193</t>
  </si>
  <si>
    <t>5882966000</t>
  </si>
  <si>
    <t>Jurovski Dol</t>
  </si>
  <si>
    <t>2223</t>
  </si>
  <si>
    <t>Jurovski Dol 070  B</t>
  </si>
  <si>
    <t>58481435</t>
  </si>
  <si>
    <t>2242877000</t>
  </si>
  <si>
    <t>Sv. Trojica v Slovenskih goricah</t>
  </si>
  <si>
    <t>2235</t>
  </si>
  <si>
    <t>Trojiški trg 026</t>
  </si>
  <si>
    <t>58878734</t>
  </si>
  <si>
    <t>2242796000</t>
  </si>
  <si>
    <t>2370</t>
  </si>
  <si>
    <t>Trg 4. julija 007</t>
  </si>
  <si>
    <t>47554851</t>
  </si>
  <si>
    <t>5880351000</t>
  </si>
  <si>
    <t>1230</t>
  </si>
  <si>
    <t>Ljubljanska cesta 069</t>
  </si>
  <si>
    <t>62862006</t>
  </si>
  <si>
    <t>5880513000</t>
  </si>
  <si>
    <t>9232</t>
  </si>
  <si>
    <t>Ulica Prekmurske čete 020</t>
  </si>
  <si>
    <t>23656484</t>
  </si>
  <si>
    <t>5874726000</t>
  </si>
  <si>
    <t>9251</t>
  </si>
  <si>
    <t>Tišina 004</t>
  </si>
  <si>
    <t>43730361</t>
  </si>
  <si>
    <t>5883067000</t>
  </si>
  <si>
    <t>5270</t>
  </si>
  <si>
    <t>Cesta 5. maja 006  A</t>
  </si>
  <si>
    <t>51533251</t>
  </si>
  <si>
    <t>5879914000</t>
  </si>
  <si>
    <t>8311</t>
  </si>
  <si>
    <t>Ljubljanska cesta 007</t>
  </si>
  <si>
    <t>71838449</t>
  </si>
  <si>
    <t>2179903000</t>
  </si>
  <si>
    <t>2382</t>
  </si>
  <si>
    <t>Šolska cesta 034</t>
  </si>
  <si>
    <t>87944154</t>
  </si>
  <si>
    <t>5883954000</t>
  </si>
  <si>
    <t>5222</t>
  </si>
  <si>
    <t>Trg svobode 002</t>
  </si>
  <si>
    <t>89371925</t>
  </si>
  <si>
    <t>5881463000</t>
  </si>
  <si>
    <t>Stari trg pri Ložu</t>
  </si>
  <si>
    <t>1386</t>
  </si>
  <si>
    <t>Cesta Notranjskega odreda 002</t>
  </si>
  <si>
    <t>78057370</t>
  </si>
  <si>
    <t>5880165000</t>
  </si>
  <si>
    <t>3335</t>
  </si>
  <si>
    <t>Solčava 029</t>
  </si>
  <si>
    <t>78412447</t>
  </si>
  <si>
    <t>1365851000</t>
  </si>
  <si>
    <t>Pesnica pri Mariboru</t>
  </si>
  <si>
    <t>2211</t>
  </si>
  <si>
    <t>Pesnica pri Mariboru 043  A</t>
  </si>
  <si>
    <t>51503492</t>
  </si>
  <si>
    <t>5884098000</t>
  </si>
  <si>
    <t>1225</t>
  </si>
  <si>
    <t>Stari trg 001</t>
  </si>
  <si>
    <t>19246331</t>
  </si>
  <si>
    <t>5880491000</t>
  </si>
  <si>
    <t>5282</t>
  </si>
  <si>
    <t>Bevkova ulica 009</t>
  </si>
  <si>
    <t>54677696</t>
  </si>
  <si>
    <t>5880076000</t>
  </si>
  <si>
    <t>9231</t>
  </si>
  <si>
    <t>Mladinska ulica 002</t>
  </si>
  <si>
    <t>39587282</t>
  </si>
  <si>
    <t>5883016000</t>
  </si>
  <si>
    <t>2390</t>
  </si>
  <si>
    <t>Gačnikova pot 005</t>
  </si>
  <si>
    <t>48626244</t>
  </si>
  <si>
    <t>5883628000</t>
  </si>
  <si>
    <t>9227</t>
  </si>
  <si>
    <t>Kobilje 056</t>
  </si>
  <si>
    <t>47774720</t>
  </si>
  <si>
    <t>5874734000</t>
  </si>
  <si>
    <t>Vitomarci</t>
  </si>
  <si>
    <t>2255</t>
  </si>
  <si>
    <t>Vitomarci 071</t>
  </si>
  <si>
    <t>Občina Sveti Andraž v Slovenskih goricah</t>
  </si>
  <si>
    <t>72359528</t>
  </si>
  <si>
    <t>1358103000</t>
  </si>
  <si>
    <t>Lenart v Slovenskih goricah</t>
  </si>
  <si>
    <t>2230</t>
  </si>
  <si>
    <t>Trg osvoboditve 007</t>
  </si>
  <si>
    <t>68458509</t>
  </si>
  <si>
    <t>5874254000</t>
  </si>
  <si>
    <t>8340</t>
  </si>
  <si>
    <t>Trg svobode 003</t>
  </si>
  <si>
    <t>83111697</t>
  </si>
  <si>
    <t>5880254000</t>
  </si>
  <si>
    <t>3205</t>
  </si>
  <si>
    <t>Grajski trg 001</t>
  </si>
  <si>
    <t>28019610</t>
  </si>
  <si>
    <t>5883768000</t>
  </si>
  <si>
    <t>6223</t>
  </si>
  <si>
    <t>Komen 086</t>
  </si>
  <si>
    <t>98324390</t>
  </si>
  <si>
    <t>5883091000</t>
  </si>
  <si>
    <t>3314</t>
  </si>
  <si>
    <t>Braslovče 022</t>
  </si>
  <si>
    <t>49877445</t>
  </si>
  <si>
    <t>1357557000</t>
  </si>
  <si>
    <t>3254</t>
  </si>
  <si>
    <t>Trška cesta 059</t>
  </si>
  <si>
    <t>83117989</t>
  </si>
  <si>
    <t>5883997000</t>
  </si>
  <si>
    <t>3325</t>
  </si>
  <si>
    <t>Trg svobode 012</t>
  </si>
  <si>
    <t>97214043</t>
  </si>
  <si>
    <t>5884284000</t>
  </si>
  <si>
    <t>3240</t>
  </si>
  <si>
    <t>Aškerčev trg 015</t>
  </si>
  <si>
    <t>31214908</t>
  </si>
  <si>
    <t>5884012000</t>
  </si>
  <si>
    <t>1353</t>
  </si>
  <si>
    <t>Paplerjeva ulica 022</t>
  </si>
  <si>
    <t>94882134</t>
  </si>
  <si>
    <t>5883393000</t>
  </si>
  <si>
    <t>3214</t>
  </si>
  <si>
    <t>Cesta na Roglo 013  B</t>
  </si>
  <si>
    <t>35536519</t>
  </si>
  <si>
    <t>5883342000</t>
  </si>
  <si>
    <t>Miren</t>
  </si>
  <si>
    <t>5291</t>
  </si>
  <si>
    <t>Miren 137</t>
  </si>
  <si>
    <t>57235708</t>
  </si>
  <si>
    <t>5881838000</t>
  </si>
  <si>
    <t>Bohinjska Bistrica</t>
  </si>
  <si>
    <t>4264</t>
  </si>
  <si>
    <t>Triglavska cesta 035</t>
  </si>
  <si>
    <t>43302904</t>
  </si>
  <si>
    <t>5883415000</t>
  </si>
  <si>
    <t>9000</t>
  </si>
  <si>
    <t>Kardoševa ulica 002</t>
  </si>
  <si>
    <t>32339828</t>
  </si>
  <si>
    <t>5883172000</t>
  </si>
  <si>
    <t>Ankaran-Ancarano</t>
  </si>
  <si>
    <t>6280</t>
  </si>
  <si>
    <t>Jadranska cesta 066</t>
  </si>
  <si>
    <t>71620176</t>
  </si>
  <si>
    <t>2482851000</t>
  </si>
  <si>
    <t>4228</t>
  </si>
  <si>
    <t>Češnjica 048</t>
  </si>
  <si>
    <t>59920327</t>
  </si>
  <si>
    <t>5883148000</t>
  </si>
  <si>
    <t>2360</t>
  </si>
  <si>
    <t>Mariborska cesta 007</t>
  </si>
  <si>
    <t>12310727</t>
  </si>
  <si>
    <t>5881811000</t>
  </si>
  <si>
    <t>1291</t>
  </si>
  <si>
    <t>Šmarska cesta 003</t>
  </si>
  <si>
    <t>72177918</t>
  </si>
  <si>
    <t>5874602000</t>
  </si>
  <si>
    <t>8233</t>
  </si>
  <si>
    <t>Glavna cesta 028</t>
  </si>
  <si>
    <t>80793509</t>
  </si>
  <si>
    <t>2399164000</t>
  </si>
  <si>
    <t>2000</t>
  </si>
  <si>
    <t>Ulica heroja Staneta 001</t>
  </si>
  <si>
    <t>12709590</t>
  </si>
  <si>
    <t>5883369000</t>
  </si>
  <si>
    <t>4270</t>
  </si>
  <si>
    <t>Cesta železarjev 006</t>
  </si>
  <si>
    <t>39795888</t>
  </si>
  <si>
    <t>5874335000</t>
  </si>
  <si>
    <t>9225</t>
  </si>
  <si>
    <t>Velika Polana 111</t>
  </si>
  <si>
    <t>35407727</t>
  </si>
  <si>
    <t>1332104000</t>
  </si>
  <si>
    <t>8220</t>
  </si>
  <si>
    <t>Šmarjeta 066</t>
  </si>
  <si>
    <t>80990258</t>
  </si>
  <si>
    <t>2241161000</t>
  </si>
  <si>
    <t>5271</t>
  </si>
  <si>
    <t>Glavni trg 015</t>
  </si>
  <si>
    <t>56416245</t>
  </si>
  <si>
    <t>5879922000</t>
  </si>
  <si>
    <t>2272</t>
  </si>
  <si>
    <t>Gorišnica 083  A</t>
  </si>
  <si>
    <t>81877790</t>
  </si>
  <si>
    <t>5883962000</t>
  </si>
  <si>
    <t>Hodoš-Hodos</t>
  </si>
  <si>
    <t>9205</t>
  </si>
  <si>
    <t>Hodoš 052</t>
  </si>
  <si>
    <t>73790141</t>
  </si>
  <si>
    <t>1357344000</t>
  </si>
  <si>
    <t>1218</t>
  </si>
  <si>
    <t>Zajčeva cesta 023</t>
  </si>
  <si>
    <t>22332570</t>
  </si>
  <si>
    <t>1332155000</t>
  </si>
  <si>
    <t>9241</t>
  </si>
  <si>
    <t>Ulica bratstva in enotnosti 008</t>
  </si>
  <si>
    <t>71491821</t>
  </si>
  <si>
    <t>1332171000</t>
  </si>
  <si>
    <t>8216</t>
  </si>
  <si>
    <t>Trg 002</t>
  </si>
  <si>
    <t>57621594</t>
  </si>
  <si>
    <t>1357816000</t>
  </si>
  <si>
    <t>1354</t>
  </si>
  <si>
    <t>Občinski trg 001</t>
  </si>
  <si>
    <t>19084951</t>
  </si>
  <si>
    <t>1332180000</t>
  </si>
  <si>
    <t>8333</t>
  </si>
  <si>
    <t>Štefanov trg 009</t>
  </si>
  <si>
    <t>79049273</t>
  </si>
  <si>
    <t>5880262000</t>
  </si>
  <si>
    <t>1318</t>
  </si>
  <si>
    <t>Hrib-Loški Potok 017</t>
  </si>
  <si>
    <t>47965525</t>
  </si>
  <si>
    <t>5883806000</t>
  </si>
  <si>
    <t>4207</t>
  </si>
  <si>
    <t>Trg Davorina Jenka 013</t>
  </si>
  <si>
    <t>14251086</t>
  </si>
  <si>
    <t>5874670000</t>
  </si>
  <si>
    <t>9246</t>
  </si>
  <si>
    <t>Šafarsko 042</t>
  </si>
  <si>
    <t>84157020</t>
  </si>
  <si>
    <t>1332163000</t>
  </si>
  <si>
    <t>2321</t>
  </si>
  <si>
    <t>Makole 035</t>
  </si>
  <si>
    <t>26682117</t>
  </si>
  <si>
    <t>2242753000</t>
  </si>
  <si>
    <t>2367</t>
  </si>
  <si>
    <t>Mladinska ulica 001</t>
  </si>
  <si>
    <t>43178740</t>
  </si>
  <si>
    <t>5881765000</t>
  </si>
  <si>
    <t>2270</t>
  </si>
  <si>
    <t>Ptujska cesta 006</t>
  </si>
  <si>
    <t>29924464</t>
  </si>
  <si>
    <t>5883687000</t>
  </si>
  <si>
    <t>Šempeter pri Gorici</t>
  </si>
  <si>
    <t>5290</t>
  </si>
  <si>
    <t>Trg Ivana Roba 003  A</t>
  </si>
  <si>
    <t>44857390</t>
  </si>
  <si>
    <t>1358227000</t>
  </si>
  <si>
    <t>5000</t>
  </si>
  <si>
    <t>Trg Edvarda Kardelja 001</t>
  </si>
  <si>
    <t>53055730</t>
  </si>
  <si>
    <t>5881773000</t>
  </si>
  <si>
    <t>3330</t>
  </si>
  <si>
    <t>Šmihelska cesta 002</t>
  </si>
  <si>
    <t>70998396</t>
  </si>
  <si>
    <t>5883849000</t>
  </si>
  <si>
    <t>1234</t>
  </si>
  <si>
    <t>Slovenska cesta 030</t>
  </si>
  <si>
    <t>74039059</t>
  </si>
  <si>
    <t>5880483000</t>
  </si>
  <si>
    <t>1370</t>
  </si>
  <si>
    <t>Tržaška cesta 050  A</t>
  </si>
  <si>
    <t>55512844</t>
  </si>
  <si>
    <t>5874661000</t>
  </si>
  <si>
    <t>9240</t>
  </si>
  <si>
    <t>Vrazova ulica 001</t>
  </si>
  <si>
    <t>60214406</t>
  </si>
  <si>
    <t>5874092000</t>
  </si>
  <si>
    <t>1270</t>
  </si>
  <si>
    <t>Jerebova ulica 014</t>
  </si>
  <si>
    <t>18369529</t>
  </si>
  <si>
    <t>5874246000</t>
  </si>
  <si>
    <t>Zgornje Gorje</t>
  </si>
  <si>
    <t>4247</t>
  </si>
  <si>
    <t>Zgornje Gorje 006  B</t>
  </si>
  <si>
    <t>66614198</t>
  </si>
  <si>
    <t>2209721000</t>
  </si>
  <si>
    <t>2277</t>
  </si>
  <si>
    <t>Trg talcev 004</t>
  </si>
  <si>
    <t>72907932</t>
  </si>
  <si>
    <t>2242788000</t>
  </si>
  <si>
    <t>2282</t>
  </si>
  <si>
    <t>Cirkulane 058</t>
  </si>
  <si>
    <t>52739813</t>
  </si>
  <si>
    <t>2242770000</t>
  </si>
  <si>
    <t>Mokronog</t>
  </si>
  <si>
    <t>8230</t>
  </si>
  <si>
    <t>Pod gradom 002</t>
  </si>
  <si>
    <t>28624777</t>
  </si>
  <si>
    <t>2241170000</t>
  </si>
  <si>
    <t>9253</t>
  </si>
  <si>
    <t>Apače 042  B</t>
  </si>
  <si>
    <t>91194652</t>
  </si>
  <si>
    <t>2215632000</t>
  </si>
  <si>
    <t>8290</t>
  </si>
  <si>
    <t>Glavni trg 019  A</t>
  </si>
  <si>
    <t>99767392</t>
  </si>
  <si>
    <t>5883008000</t>
  </si>
  <si>
    <t>3220</t>
  </si>
  <si>
    <t>Cesta XIV. divizije 015</t>
  </si>
  <si>
    <t>78439388</t>
  </si>
  <si>
    <t>5880378000</t>
  </si>
  <si>
    <t>Petrovci</t>
  </si>
  <si>
    <t>9203</t>
  </si>
  <si>
    <t>Gornji Petrovci 031  D</t>
  </si>
  <si>
    <t>69366144</t>
  </si>
  <si>
    <t>5883075000</t>
  </si>
  <si>
    <t>6210</t>
  </si>
  <si>
    <t>Partizanska cesta 004</t>
  </si>
  <si>
    <t>66378443</t>
  </si>
  <si>
    <t>5884047000</t>
  </si>
  <si>
    <t>3252</t>
  </si>
  <si>
    <t>Pot k ribniku 004</t>
  </si>
  <si>
    <t>47348429</t>
  </si>
  <si>
    <t>5883938000</t>
  </si>
  <si>
    <t>3250</t>
  </si>
  <si>
    <t>Izletniška ulica 002</t>
  </si>
  <si>
    <t>84699825</t>
  </si>
  <si>
    <t>5883946000</t>
  </si>
  <si>
    <t>9226</t>
  </si>
  <si>
    <t>Kranjčeva ulica 003</t>
  </si>
  <si>
    <t>62760963</t>
  </si>
  <si>
    <t>5883164000</t>
  </si>
  <si>
    <t>3270</t>
  </si>
  <si>
    <t>Mestna ulica 002</t>
  </si>
  <si>
    <t>11734612</t>
  </si>
  <si>
    <t>5874505000</t>
  </si>
  <si>
    <t>1241</t>
  </si>
  <si>
    <t>Glavni trg 024</t>
  </si>
  <si>
    <t>28232801</t>
  </si>
  <si>
    <t>5874483000</t>
  </si>
  <si>
    <t>Brezovica pri Ljubljani</t>
  </si>
  <si>
    <t>1351</t>
  </si>
  <si>
    <t>Tržaška cesta 390</t>
  </si>
  <si>
    <t>10773703</t>
  </si>
  <si>
    <t>5874971000</t>
  </si>
  <si>
    <t>Na Grivi 005</t>
  </si>
  <si>
    <t>77778642</t>
  </si>
  <si>
    <t>2261154000</t>
  </si>
  <si>
    <t>2319</t>
  </si>
  <si>
    <t>Bistriška cesta 065</t>
  </si>
  <si>
    <t>30543673</t>
  </si>
  <si>
    <t>2242745000</t>
  </si>
  <si>
    <t>2391</t>
  </si>
  <si>
    <t>Trg 002  A</t>
  </si>
  <si>
    <t>28520513</t>
  </si>
  <si>
    <t>1357719000</t>
  </si>
  <si>
    <t>Volčja Draga</t>
  </si>
  <si>
    <t>5293</t>
  </si>
  <si>
    <t>Bukovica 043</t>
  </si>
  <si>
    <t>90522001</t>
  </si>
  <si>
    <t>2203553000</t>
  </si>
  <si>
    <t>2393</t>
  </si>
  <si>
    <t>Center 101</t>
  </si>
  <si>
    <t>44743548</t>
  </si>
  <si>
    <t>5883679000</t>
  </si>
  <si>
    <t>Sv. Ana v Slovenskih goricah</t>
  </si>
  <si>
    <t>2233</t>
  </si>
  <si>
    <t>Sv. Ana v Slov. goricah 017</t>
  </si>
  <si>
    <t>59385081</t>
  </si>
  <si>
    <t>1332074000</t>
  </si>
  <si>
    <t>Dobrova</t>
  </si>
  <si>
    <t>1356</t>
  </si>
  <si>
    <t>Stara cesta 013</t>
  </si>
  <si>
    <t>91166004</t>
  </si>
  <si>
    <t>5874998000</t>
  </si>
  <si>
    <t>5220</t>
  </si>
  <si>
    <t>Ulica padlih borcev 002</t>
  </si>
  <si>
    <t>19588976</t>
  </si>
  <si>
    <t>5881455000</t>
  </si>
  <si>
    <t>4240</t>
  </si>
  <si>
    <t>Gorenjska cesta 019</t>
  </si>
  <si>
    <t>67759076</t>
  </si>
  <si>
    <t>5883466000</t>
  </si>
  <si>
    <t>9250</t>
  </si>
  <si>
    <t>Partizanska cesta 013</t>
  </si>
  <si>
    <t>40051846</t>
  </si>
  <si>
    <t>5880289000</t>
  </si>
  <si>
    <t>3312</t>
  </si>
  <si>
    <t>Hmeljarska cesta 003</t>
  </si>
  <si>
    <t>39527972</t>
  </si>
  <si>
    <t>1357654000</t>
  </si>
  <si>
    <t>2317</t>
  </si>
  <si>
    <t>Goriška cesta 004</t>
  </si>
  <si>
    <t>70271046</t>
  </si>
  <si>
    <t>1357506000</t>
  </si>
  <si>
    <t>Ljubno ob Savinji</t>
  </si>
  <si>
    <t>3333</t>
  </si>
  <si>
    <t>Cesta v Rastke 012</t>
  </si>
  <si>
    <t>57533776</t>
  </si>
  <si>
    <t>5883733000</t>
  </si>
  <si>
    <t>1336</t>
  </si>
  <si>
    <t>Vas 004</t>
  </si>
  <si>
    <t>17807328</t>
  </si>
  <si>
    <t>1332210000</t>
  </si>
  <si>
    <t>2234</t>
  </si>
  <si>
    <t>Čolnikov trg 005</t>
  </si>
  <si>
    <t>77399935</t>
  </si>
  <si>
    <t>1332139000</t>
  </si>
  <si>
    <t>Šentilj v Slovenskih goricah</t>
  </si>
  <si>
    <t>2212</t>
  </si>
  <si>
    <t>Maistrova ulica 002</t>
  </si>
  <si>
    <t>38253283</t>
  </si>
  <si>
    <t>5884209000</t>
  </si>
  <si>
    <t>2366</t>
  </si>
  <si>
    <t>Glavni trg 017</t>
  </si>
  <si>
    <t>89876547</t>
  </si>
  <si>
    <t>5881706000</t>
  </si>
  <si>
    <t>8232</t>
  </si>
  <si>
    <t>Šentrupert 033</t>
  </si>
  <si>
    <t>43936377</t>
  </si>
  <si>
    <t>2241153000</t>
  </si>
  <si>
    <t>2342</t>
  </si>
  <si>
    <t>Trg vstaje 011</t>
  </si>
  <si>
    <t>81314485</t>
  </si>
  <si>
    <t>5883571000</t>
  </si>
  <si>
    <t>4000</t>
  </si>
  <si>
    <t>Slovenski trg 001</t>
  </si>
  <si>
    <t>55789935</t>
  </si>
  <si>
    <t>5874653000</t>
  </si>
  <si>
    <t>8351</t>
  </si>
  <si>
    <t>Ulica talcev 009</t>
  </si>
  <si>
    <t>26246465</t>
  </si>
  <si>
    <t>2241145000</t>
  </si>
  <si>
    <t>9262</t>
  </si>
  <si>
    <t>Rogašovci 014  B</t>
  </si>
  <si>
    <t>61143707</t>
  </si>
  <si>
    <t>5883245000</t>
  </si>
  <si>
    <t>Videm-Dobrepolje</t>
  </si>
  <si>
    <t>1312</t>
  </si>
  <si>
    <t>Videm 035</t>
  </si>
  <si>
    <t>57506396</t>
  </si>
  <si>
    <t>5886252000</t>
  </si>
  <si>
    <t>2283</t>
  </si>
  <si>
    <t>Goričak 006</t>
  </si>
  <si>
    <t>47964332</t>
  </si>
  <si>
    <t>5883377000</t>
  </si>
  <si>
    <t>1315</t>
  </si>
  <si>
    <t>Levstikov trg 001</t>
  </si>
  <si>
    <t>54849799</t>
  </si>
  <si>
    <t>5874785000</t>
  </si>
  <si>
    <t>4220</t>
  </si>
  <si>
    <t>Mestni trg 015</t>
  </si>
  <si>
    <t>18947271</t>
  </si>
  <si>
    <t>5883318000</t>
  </si>
  <si>
    <t>4202</t>
  </si>
  <si>
    <t>Stara cesta 061</t>
  </si>
  <si>
    <t>30835437</t>
  </si>
  <si>
    <t>5874688000</t>
  </si>
  <si>
    <t>1290</t>
  </si>
  <si>
    <t>Taborska cesta 002</t>
  </si>
  <si>
    <t>14067765</t>
  </si>
  <si>
    <t>5880734000</t>
  </si>
  <si>
    <t>1337</t>
  </si>
  <si>
    <t>Osilnica 011</t>
  </si>
  <si>
    <t>27549887</t>
  </si>
  <si>
    <t>5874220000</t>
  </si>
  <si>
    <t>2325</t>
  </si>
  <si>
    <t>Kopališka ulica 014</t>
  </si>
  <si>
    <t>93796471</t>
  </si>
  <si>
    <t>5883709000</t>
  </si>
  <si>
    <t>Dobrovnik-Dobronak</t>
  </si>
  <si>
    <t>9223</t>
  </si>
  <si>
    <t>Dobrovnik 297</t>
  </si>
  <si>
    <t>72637706</t>
  </si>
  <si>
    <t>1332198000</t>
  </si>
  <si>
    <t>6215</t>
  </si>
  <si>
    <t>Kolodvorska ulica 003  A</t>
  </si>
  <si>
    <t>48502502</t>
  </si>
  <si>
    <t>5882974000</t>
  </si>
  <si>
    <t>8310</t>
  </si>
  <si>
    <t>Prvomajska cesta 003  A</t>
  </si>
  <si>
    <t>62524291</t>
  </si>
  <si>
    <t>5883334000</t>
  </si>
  <si>
    <t>3000</t>
  </si>
  <si>
    <t>Trg celjskih knezov 009</t>
  </si>
  <si>
    <t>56012390</t>
  </si>
  <si>
    <t>5880360000</t>
  </si>
  <si>
    <t>2392</t>
  </si>
  <si>
    <t>Trg svobode 001</t>
  </si>
  <si>
    <t>82400776</t>
  </si>
  <si>
    <t>5883610000</t>
  </si>
  <si>
    <t>3313</t>
  </si>
  <si>
    <t>Malteška cesta 028</t>
  </si>
  <si>
    <t>27768228</t>
  </si>
  <si>
    <t>1357603000</t>
  </si>
  <si>
    <t>2281</t>
  </si>
  <si>
    <t>Markovci 043</t>
  </si>
  <si>
    <t>57234213</t>
  </si>
  <si>
    <t>1357492000</t>
  </si>
  <si>
    <t>2236</t>
  </si>
  <si>
    <t>Cerkvenjak 025</t>
  </si>
  <si>
    <t>78110475</t>
  </si>
  <si>
    <t>1332066000</t>
  </si>
  <si>
    <t>Nova vas</t>
  </si>
  <si>
    <t>1385</t>
  </si>
  <si>
    <t>Nova vas 004  A</t>
  </si>
  <si>
    <t>47254629</t>
  </si>
  <si>
    <t>1358456000</t>
  </si>
  <si>
    <t>3256</t>
  </si>
  <si>
    <t>Bistrica ob Sotli 017</t>
  </si>
  <si>
    <t>22562605</t>
  </si>
  <si>
    <t>1357450000</t>
  </si>
  <si>
    <t>9252</t>
  </si>
  <si>
    <t>Radgonska cesta 009</t>
  </si>
  <si>
    <t>53944640</t>
  </si>
  <si>
    <t>5880297000</t>
  </si>
  <si>
    <t>3332</t>
  </si>
  <si>
    <t>Rečica ob Savinji 055</t>
  </si>
  <si>
    <t>45064440</t>
  </si>
  <si>
    <t>2255987000</t>
  </si>
  <si>
    <t>8210</t>
  </si>
  <si>
    <t>Goliev trg 005</t>
  </si>
  <si>
    <t>34728317</t>
  </si>
  <si>
    <t>5882958000</t>
  </si>
  <si>
    <t>9264</t>
  </si>
  <si>
    <t>Grad 172</t>
  </si>
  <si>
    <t>70454540</t>
  </si>
  <si>
    <t>1365673000</t>
  </si>
  <si>
    <t>3260</t>
  </si>
  <si>
    <t>Kozje 037</t>
  </si>
  <si>
    <t>17124379</t>
  </si>
  <si>
    <t>5884004000</t>
  </si>
  <si>
    <t>8330</t>
  </si>
  <si>
    <t>Mestni trg 024</t>
  </si>
  <si>
    <t>74906275</t>
  </si>
  <si>
    <t>5881374000</t>
  </si>
  <si>
    <t>3320</t>
  </si>
  <si>
    <t>Titov trg 001</t>
  </si>
  <si>
    <t>49082884</t>
  </si>
  <si>
    <t>5884268000</t>
  </si>
  <si>
    <t>8250</t>
  </si>
  <si>
    <t>Cesta prvih borcev 018</t>
  </si>
  <si>
    <t>34944745</t>
  </si>
  <si>
    <t>5880173000</t>
  </si>
  <si>
    <t>2250</t>
  </si>
  <si>
    <t>Mestni trg 001</t>
  </si>
  <si>
    <t>85675237</t>
  </si>
  <si>
    <t>5883598000</t>
  </si>
  <si>
    <t>Križevci pri Ljutomeru</t>
  </si>
  <si>
    <t>9242</t>
  </si>
  <si>
    <t>Križevci pri Ljutomeru 011</t>
  </si>
  <si>
    <t>84582057</t>
  </si>
  <si>
    <t>1332147000</t>
  </si>
  <si>
    <t>1292</t>
  </si>
  <si>
    <t>Govekarjeva cesta 006</t>
  </si>
  <si>
    <t>47731206</t>
  </si>
  <si>
    <t>5874769000</t>
  </si>
  <si>
    <t>Kozina</t>
  </si>
  <si>
    <t>6240</t>
  </si>
  <si>
    <t>Reška cesta 014</t>
  </si>
  <si>
    <t>96355557</t>
  </si>
  <si>
    <t>5883032000</t>
  </si>
  <si>
    <t>3331</t>
  </si>
  <si>
    <t>Savinjska cesta 004</t>
  </si>
  <si>
    <t>43645151</t>
  </si>
  <si>
    <t>5883822000</t>
  </si>
  <si>
    <t>Spodnji Duplek</t>
  </si>
  <si>
    <t>2241</t>
  </si>
  <si>
    <t>Trg slovenske osamosvojitve 001</t>
  </si>
  <si>
    <t>41316819</t>
  </si>
  <si>
    <t>5883300000</t>
  </si>
  <si>
    <t>9263</t>
  </si>
  <si>
    <t>Kuzma 060  C</t>
  </si>
  <si>
    <t>64854302</t>
  </si>
  <si>
    <t>5883121000</t>
  </si>
  <si>
    <t>Dobrovo v Brdih</t>
  </si>
  <si>
    <t>5212</t>
  </si>
  <si>
    <t>Trg 25. maja 002</t>
  </si>
  <si>
    <t>58633391</t>
  </si>
  <si>
    <t>5881781000</t>
  </si>
  <si>
    <t>5280</t>
  </si>
  <si>
    <t>20497423</t>
  </si>
  <si>
    <t>5880068000</t>
  </si>
  <si>
    <t>1330</t>
  </si>
  <si>
    <t>Ljubljanska cesta 026</t>
  </si>
  <si>
    <t>20945892</t>
  </si>
  <si>
    <t>5874238000</t>
  </si>
  <si>
    <t>2252</t>
  </si>
  <si>
    <t>Dornava 135  A</t>
  </si>
  <si>
    <t>44295839</t>
  </si>
  <si>
    <t>5884039000</t>
  </si>
  <si>
    <t>6250</t>
  </si>
  <si>
    <t>Bazoviška cesta 014</t>
  </si>
  <si>
    <t>19908911</t>
  </si>
  <si>
    <t>5880416000</t>
  </si>
  <si>
    <t>6257</t>
  </si>
  <si>
    <t>Kolodvorska cesta 005</t>
  </si>
  <si>
    <t>57255440</t>
  </si>
  <si>
    <t>5883563000</t>
  </si>
  <si>
    <t>3204</t>
  </si>
  <si>
    <t>Dobrna 019</t>
  </si>
  <si>
    <t>71772626</t>
  </si>
  <si>
    <t>1358570000</t>
  </si>
  <si>
    <t>Koper-Capodistria</t>
  </si>
  <si>
    <t>6000</t>
  </si>
  <si>
    <t>Verdijeva ulica 010</t>
  </si>
  <si>
    <t>40016803</t>
  </si>
  <si>
    <t>5874424000</t>
  </si>
  <si>
    <t>3304</t>
  </si>
  <si>
    <t>Tabor 021</t>
  </si>
  <si>
    <t>43471862</t>
  </si>
  <si>
    <t>1357727000</t>
  </si>
  <si>
    <t>2204</t>
  </si>
  <si>
    <t>Nad izviri 006</t>
  </si>
  <si>
    <t>60592869</t>
  </si>
  <si>
    <t>1365614000</t>
  </si>
  <si>
    <t>8000</t>
  </si>
  <si>
    <t>Seidlova cesta 001</t>
  </si>
  <si>
    <t>48768111</t>
  </si>
  <si>
    <t>5883288000</t>
  </si>
  <si>
    <t>2364</t>
  </si>
  <si>
    <t>Ribnica na Pohorju 001</t>
  </si>
  <si>
    <t>87880300</t>
  </si>
  <si>
    <t>1358324000</t>
  </si>
  <si>
    <t>2287</t>
  </si>
  <si>
    <t>Žetale 004</t>
  </si>
  <si>
    <t>91024129</t>
  </si>
  <si>
    <t>1357999000</t>
  </si>
  <si>
    <t>2256</t>
  </si>
  <si>
    <t>Juršinci 003  B</t>
  </si>
  <si>
    <t>11578491</t>
  </si>
  <si>
    <t>5883750000</t>
  </si>
  <si>
    <t>Zgornje Jezersko</t>
  </si>
  <si>
    <t>4206</t>
  </si>
  <si>
    <t>Zgornje Jezersko 065</t>
  </si>
  <si>
    <t>84980923</t>
  </si>
  <si>
    <t>1332112000</t>
  </si>
  <si>
    <t>4205</t>
  </si>
  <si>
    <t>Dvorski trg 010</t>
  </si>
  <si>
    <t>77195108</t>
  </si>
  <si>
    <t>5874599000</t>
  </si>
  <si>
    <t>5230</t>
  </si>
  <si>
    <t>Trg golobarskih žrtev 008</t>
  </si>
  <si>
    <t>36828866</t>
  </si>
  <si>
    <t>5881498000</t>
  </si>
  <si>
    <t>1317</t>
  </si>
  <si>
    <t>Trg 25. maja 003</t>
  </si>
  <si>
    <t>97149667</t>
  </si>
  <si>
    <t>1358154000</t>
  </si>
  <si>
    <t>2258</t>
  </si>
  <si>
    <t>Sveti Tomaž 037</t>
  </si>
  <si>
    <t>46847758</t>
  </si>
  <si>
    <t>2242761000</t>
  </si>
  <si>
    <t>4208</t>
  </si>
  <si>
    <t>Kranjska cesta 011</t>
  </si>
  <si>
    <t>85537322</t>
  </si>
  <si>
    <t>5874696000</t>
  </si>
  <si>
    <t>2322</t>
  </si>
  <si>
    <t>Majšperk 039</t>
  </si>
  <si>
    <t>11993197</t>
  </si>
  <si>
    <t>5883644000</t>
  </si>
  <si>
    <t>3334</t>
  </si>
  <si>
    <t>Luče 106</t>
  </si>
  <si>
    <t>92082386</t>
  </si>
  <si>
    <t>5883784000</t>
  </si>
  <si>
    <t>Hoče</t>
  </si>
  <si>
    <t>2311</t>
  </si>
  <si>
    <t>Pohorska cesta 015</t>
  </si>
  <si>
    <t>24685844</t>
  </si>
  <si>
    <t>1365568000</t>
  </si>
  <si>
    <t>2288</t>
  </si>
  <si>
    <t>Zgornja Hajdina 044  A</t>
  </si>
  <si>
    <t>24866792</t>
  </si>
  <si>
    <t>1357441000</t>
  </si>
  <si>
    <t>Dobje pri Planini</t>
  </si>
  <si>
    <t>3224</t>
  </si>
  <si>
    <t>Dobje pri Planini 026</t>
  </si>
  <si>
    <t>22084665</t>
  </si>
  <si>
    <t>1357409000</t>
  </si>
  <si>
    <t>9261</t>
  </si>
  <si>
    <t>Cankova 025</t>
  </si>
  <si>
    <t>96320923</t>
  </si>
  <si>
    <t>1365789000</t>
  </si>
  <si>
    <t>4226</t>
  </si>
  <si>
    <t>Loška cesta 001</t>
  </si>
  <si>
    <t>69533768</t>
  </si>
  <si>
    <t>5883202000</t>
  </si>
  <si>
    <t>1410</t>
  </si>
  <si>
    <t>Cesta 9. avgusta 005</t>
  </si>
  <si>
    <t>25643444</t>
  </si>
  <si>
    <t>5883890000</t>
  </si>
  <si>
    <t>9224</t>
  </si>
  <si>
    <t>Ulica Štefana Kovača 073</t>
  </si>
  <si>
    <t>42090539</t>
  </si>
  <si>
    <t>5874700000</t>
  </si>
  <si>
    <t>1420</t>
  </si>
  <si>
    <t>Mestni trg 004</t>
  </si>
  <si>
    <t>86624784</t>
  </si>
  <si>
    <t>5882940000</t>
  </si>
  <si>
    <t>Zgornja Kungota</t>
  </si>
  <si>
    <t>2201</t>
  </si>
  <si>
    <t>Plintovec 001</t>
  </si>
  <si>
    <t>63326833</t>
  </si>
  <si>
    <t>5884144000</t>
  </si>
  <si>
    <t>8270</t>
  </si>
  <si>
    <t>Cesta krških žrtev 014</t>
  </si>
  <si>
    <t>18845673</t>
  </si>
  <si>
    <t>5874572000</t>
  </si>
  <si>
    <t>4280</t>
  </si>
  <si>
    <t>Kolodvorska ulica 001  B</t>
  </si>
  <si>
    <t>81758006</t>
  </si>
  <si>
    <t>5874327000</t>
  </si>
  <si>
    <t>Izola-Isola</t>
  </si>
  <si>
    <t>6310</t>
  </si>
  <si>
    <t>Sončno nabrežje 008</t>
  </si>
  <si>
    <t>16510801</t>
  </si>
  <si>
    <t>5874190000</t>
  </si>
  <si>
    <t>1295</t>
  </si>
  <si>
    <t>Sokolska ulica 008</t>
  </si>
  <si>
    <t>44105487</t>
  </si>
  <si>
    <t>5886244000</t>
  </si>
  <si>
    <t>1430</t>
  </si>
  <si>
    <t>Pot Vitka Pavliča 005</t>
  </si>
  <si>
    <t>83246274</t>
  </si>
  <si>
    <t>5880181000</t>
  </si>
  <si>
    <t>8275</t>
  </si>
  <si>
    <t>Škocjan 067</t>
  </si>
  <si>
    <t>33551588</t>
  </si>
  <si>
    <t>5883296000</t>
  </si>
  <si>
    <t>3230</t>
  </si>
  <si>
    <t>Mestni trg 010</t>
  </si>
  <si>
    <t>20341253</t>
  </si>
  <si>
    <t>5884799000</t>
  </si>
  <si>
    <t>2205</t>
  </si>
  <si>
    <t>Starše 093</t>
  </si>
  <si>
    <t>12241075</t>
  </si>
  <si>
    <t>5883199000</t>
  </si>
  <si>
    <t>2380</t>
  </si>
  <si>
    <t>Šolska ulica 005</t>
  </si>
  <si>
    <t>92076912</t>
  </si>
  <si>
    <t>5883903000</t>
  </si>
  <si>
    <t>1275</t>
  </si>
  <si>
    <t>Tomazinova ulica 002</t>
  </si>
  <si>
    <t>99744686</t>
  </si>
  <si>
    <t>1779737000</t>
  </si>
  <si>
    <t>8360</t>
  </si>
  <si>
    <t>Grajski trg 033</t>
  </si>
  <si>
    <t>48985457</t>
  </si>
  <si>
    <t>1358383000</t>
  </si>
  <si>
    <t>3310</t>
  </si>
  <si>
    <t>Ulica Savinjske čete 005</t>
  </si>
  <si>
    <t>62546708</t>
  </si>
  <si>
    <t>5881544000</t>
  </si>
  <si>
    <t>3305</t>
  </si>
  <si>
    <t>Vransko 059</t>
  </si>
  <si>
    <t>59929286</t>
  </si>
  <si>
    <t>1357778000</t>
  </si>
  <si>
    <t>1236</t>
  </si>
  <si>
    <t>Mengeška cesta 022</t>
  </si>
  <si>
    <t>33714789</t>
  </si>
  <si>
    <t>1358561000</t>
  </si>
  <si>
    <t>2344</t>
  </si>
  <si>
    <t>Spodnji trg 008</t>
  </si>
  <si>
    <t>11392657</t>
  </si>
  <si>
    <t>1357883000</t>
  </si>
  <si>
    <t>1433</t>
  </si>
  <si>
    <t>Ulica Milana Majcna 001</t>
  </si>
  <si>
    <t>50643720</t>
  </si>
  <si>
    <t>5874491000</t>
  </si>
  <si>
    <t>Rače</t>
  </si>
  <si>
    <t>2327</t>
  </si>
  <si>
    <t>Grajski trg 014</t>
  </si>
  <si>
    <t>85992046</t>
  </si>
  <si>
    <t>5883253000</t>
  </si>
  <si>
    <t>6230</t>
  </si>
  <si>
    <t>Ljubljanska cesta 004</t>
  </si>
  <si>
    <t>13053973</t>
  </si>
  <si>
    <t>5883512000</t>
  </si>
  <si>
    <t>2363</t>
  </si>
  <si>
    <t>Podvelka 013</t>
  </si>
  <si>
    <t>42106257</t>
  </si>
  <si>
    <t>5881668000</t>
  </si>
  <si>
    <t>Lendava-Lendva</t>
  </si>
  <si>
    <t>9220</t>
  </si>
  <si>
    <t>Glavna ulica 020</t>
  </si>
  <si>
    <t>27705935</t>
  </si>
  <si>
    <t>5874645000</t>
  </si>
  <si>
    <t>Piran-Pirano</t>
  </si>
  <si>
    <t>6330</t>
  </si>
  <si>
    <t>Tartinijev trg 002</t>
  </si>
  <si>
    <t>29263930</t>
  </si>
  <si>
    <t>5883873000</t>
  </si>
  <si>
    <t>1360</t>
  </si>
  <si>
    <t>Tržaška cesta 001</t>
  </si>
  <si>
    <t>43542204</t>
  </si>
  <si>
    <t>5883407000</t>
  </si>
  <si>
    <t>3327</t>
  </si>
  <si>
    <t>Šmartno ob Paki 069</t>
  </si>
  <si>
    <t>64225569</t>
  </si>
  <si>
    <t>5884276000</t>
  </si>
  <si>
    <t>Gorenja vas</t>
  </si>
  <si>
    <t>4224</t>
  </si>
  <si>
    <t>Poljanska cesta 087</t>
  </si>
  <si>
    <t>63943026</t>
  </si>
  <si>
    <t>5883261000</t>
  </si>
  <si>
    <t>5213</t>
  </si>
  <si>
    <t>Trg svobode 023</t>
  </si>
  <si>
    <t>88524671</t>
  </si>
  <si>
    <t>5881820000</t>
  </si>
  <si>
    <t>9233</t>
  </si>
  <si>
    <t>Panonska ulica 033</t>
  </si>
  <si>
    <t>20765762</t>
  </si>
  <si>
    <t>5874718000</t>
  </si>
  <si>
    <t>1251</t>
  </si>
  <si>
    <t>Vegova ulica 009</t>
  </si>
  <si>
    <t>41432851</t>
  </si>
  <si>
    <t>5880505000</t>
  </si>
  <si>
    <t>1310</t>
  </si>
  <si>
    <t>Gorenjska cesta 003</t>
  </si>
  <si>
    <t>61623059</t>
  </si>
  <si>
    <t>5883865000</t>
  </si>
  <si>
    <t>1215</t>
  </si>
  <si>
    <t>Cesta komandanta Staneta 012</t>
  </si>
  <si>
    <t>20991517</t>
  </si>
  <si>
    <t>5874564000</t>
  </si>
  <si>
    <t>3212</t>
  </si>
  <si>
    <t>Keršova ulica 008</t>
  </si>
  <si>
    <t>67288006</t>
  </si>
  <si>
    <t>5880386000</t>
  </si>
  <si>
    <t>1217</t>
  </si>
  <si>
    <t>Kopitarjev trg 001</t>
  </si>
  <si>
    <t>61348139</t>
  </si>
  <si>
    <t>5874637000</t>
  </si>
  <si>
    <t>1262</t>
  </si>
  <si>
    <t>Dol pri Ljubljani 001</t>
  </si>
  <si>
    <t>81226748</t>
  </si>
  <si>
    <t>5874173000</t>
  </si>
  <si>
    <t>1000</t>
  </si>
  <si>
    <t>67593321</t>
  </si>
  <si>
    <t>5874025000</t>
  </si>
  <si>
    <t>8350</t>
  </si>
  <si>
    <t>Sokolski trg 004</t>
  </si>
  <si>
    <t>29941318</t>
  </si>
  <si>
    <t>1365720000</t>
  </si>
  <si>
    <t>2310</t>
  </si>
  <si>
    <t>Kolodvorska ulica 010</t>
  </si>
  <si>
    <t>49960563</t>
  </si>
  <si>
    <t>5884250000</t>
  </si>
  <si>
    <t>4274</t>
  </si>
  <si>
    <t>Breznica 003</t>
  </si>
  <si>
    <t>59713631</t>
  </si>
  <si>
    <t>1332201000</t>
  </si>
  <si>
    <t>Videm pri Ptuju</t>
  </si>
  <si>
    <t>2284</t>
  </si>
  <si>
    <t>Videm pri Ptuju 054</t>
  </si>
  <si>
    <t>21061742</t>
  </si>
  <si>
    <t>5883423000</t>
  </si>
  <si>
    <t>3210</t>
  </si>
  <si>
    <t>Stari trg 029</t>
  </si>
  <si>
    <t>65504038</t>
  </si>
  <si>
    <t>5883814000</t>
  </si>
  <si>
    <t>9204</t>
  </si>
  <si>
    <t>Šalovci 162</t>
  </si>
  <si>
    <t>83272631</t>
  </si>
  <si>
    <t>5883113000</t>
  </si>
  <si>
    <t>Občina Ankaran</t>
  </si>
  <si>
    <t>naziv pošte</t>
  </si>
  <si>
    <t>Občina Kanal ob Soči</t>
  </si>
  <si>
    <t>Občina Dobrovnik</t>
  </si>
  <si>
    <t>Občina Hodoš</t>
  </si>
  <si>
    <t>Občina Izola</t>
  </si>
  <si>
    <t>Mestna občina Koper</t>
  </si>
  <si>
    <t>Občina Lendava</t>
  </si>
  <si>
    <t>Občina Piran</t>
  </si>
  <si>
    <t>Občina Sveta Trojica v Slovenskih goricah</t>
  </si>
  <si>
    <t>Občina Sveti Jurij v Slovenskih goricah</t>
  </si>
  <si>
    <t>Vir: SURS, UJP-Register proračunskih uporabnikov</t>
  </si>
  <si>
    <t>Naziv pošte</t>
  </si>
  <si>
    <t>Podatki o prijavitelju</t>
  </si>
  <si>
    <t>Število prebivalcev (običajno prebivališče*)</t>
  </si>
  <si>
    <t>Zakoniti zastopnik</t>
  </si>
  <si>
    <r>
      <t xml:space="preserve">Posredni stroški </t>
    </r>
    <r>
      <rPr>
        <sz val="9"/>
        <rFont val="Arial"/>
        <family val="2"/>
        <charset val="238"/>
      </rPr>
      <t>(15 % vseh upravičenih stroškov dela - 
stroški plač in povračila stroškov v zvezi z delom)</t>
    </r>
  </si>
  <si>
    <t>Kohezijska regija</t>
  </si>
  <si>
    <t>Sredstva ESRR Vzhodna Slovenija</t>
  </si>
  <si>
    <t>Sredstva ESRR Zahodna Slovenija</t>
  </si>
  <si>
    <t>Ime in priimek zakonitega zastopnika prijavitelja</t>
  </si>
  <si>
    <t>Prijavitelj v obrazcu izpolni rumeno senčena polja, skaldno s pojasnilom desno od vnosnega polja.</t>
  </si>
  <si>
    <t>Naziv prijavitelja (pooblaščena občina):</t>
  </si>
  <si>
    <t>Prijavitelj v obrazcu izpolni rumeno senčena polja.</t>
  </si>
  <si>
    <t xml:space="preserve">*Vir: Statistični urad RS, Prebivalstvo po stanju na dan 1.7.2020; ID tabele: 05C4002S; razlaga pojma "običajno prebivališče" je dostopna na https://www.stat.si/statweb/File/DocSysFile/7808
</t>
  </si>
  <si>
    <t>Pregled po letih</t>
  </si>
  <si>
    <t>Kontrolna vrstica (preseganje dovoljenega okvira stroškov):</t>
  </si>
  <si>
    <t>Zakoniti za stopnik prijavitelja:</t>
  </si>
  <si>
    <t>župan</t>
  </si>
  <si>
    <t>tel. številka</t>
  </si>
  <si>
    <t>05/365 91 10</t>
  </si>
  <si>
    <t>05/665 30 00</t>
  </si>
  <si>
    <t>02/541 35 35</t>
  </si>
  <si>
    <t>02/703 60 80</t>
  </si>
  <si>
    <t>03/800 15 00</t>
  </si>
  <si>
    <t>04/575 01 00</t>
  </si>
  <si>
    <t>01/709 89 18</t>
  </si>
  <si>
    <t>04/577 01 00</t>
  </si>
  <si>
    <t>01/750 74 60</t>
  </si>
  <si>
    <t>05/384 19 00</t>
  </si>
  <si>
    <t>03/703 84 00</t>
  </si>
  <si>
    <t xml:space="preserve">05/335 10 30 </t>
  </si>
  <si>
    <t>01/360 1 770</t>
  </si>
  <si>
    <t>07/620 55 00</t>
  </si>
  <si>
    <t xml:space="preserve">02/540 93 70 </t>
  </si>
  <si>
    <t>03/426 57 00</t>
  </si>
  <si>
    <t>04/281 58 00</t>
  </si>
  <si>
    <t>01/709 06 10</t>
  </si>
  <si>
    <t>05/373 46 40</t>
  </si>
  <si>
    <t>02/729 57 00</t>
  </si>
  <si>
    <t>02/795 34 20</t>
  </si>
  <si>
    <t>02/573 57 50</t>
  </si>
  <si>
    <t>02/870 48 10</t>
  </si>
  <si>
    <t>07/306 11 00</t>
  </si>
  <si>
    <t>02/761 92 50</t>
  </si>
  <si>
    <t>05/731 09 30</t>
  </si>
  <si>
    <t>03/746 60 30</t>
  </si>
  <si>
    <t>01/786 70 10</t>
  </si>
  <si>
    <t>03/780 10 50</t>
  </si>
  <si>
    <t>01/360 18 00</t>
  </si>
  <si>
    <t xml:space="preserve">02/577 68 80 </t>
  </si>
  <si>
    <t>01/530 32 40</t>
  </si>
  <si>
    <t>07/384 51 80</t>
  </si>
  <si>
    <t>01/722 01 00</t>
  </si>
  <si>
    <t>02/754 01 10</t>
  </si>
  <si>
    <t>02/872 35 60</t>
  </si>
  <si>
    <t>02/684 09 11</t>
  </si>
  <si>
    <t>04/518 31 00</t>
  </si>
  <si>
    <t>04/575 18 00</t>
  </si>
  <si>
    <t>02/564 38 38</t>
  </si>
  <si>
    <t>03/839 18 50</t>
  </si>
  <si>
    <t>02/556 90 00</t>
  </si>
  <si>
    <t>02/551 888 7</t>
  </si>
  <si>
    <t>01/788 87 50</t>
  </si>
  <si>
    <t>02/788 30 30</t>
  </si>
  <si>
    <t>02/616 53 20</t>
  </si>
  <si>
    <t>02/559 80 21</t>
  </si>
  <si>
    <t>01/759 11 20</t>
  </si>
  <si>
    <t>03/565 43 50</t>
  </si>
  <si>
    <t>05/680 01 50</t>
  </si>
  <si>
    <t>05/373 45 00</t>
  </si>
  <si>
    <t>01/280 2 300</t>
  </si>
  <si>
    <t>05/714 13 61</t>
  </si>
  <si>
    <t>01/781 21 00</t>
  </si>
  <si>
    <t>05/660 01 00</t>
  </si>
  <si>
    <t>04/58 69 200</t>
  </si>
  <si>
    <t>04/254 51 10</t>
  </si>
  <si>
    <t>02/758 21 41</t>
  </si>
  <si>
    <t>01/831 81 00</t>
  </si>
  <si>
    <t>05/398 12 00</t>
  </si>
  <si>
    <t>02/799 06 10</t>
  </si>
  <si>
    <t>05/389 92 00</t>
  </si>
  <si>
    <t>02/57992 20</t>
  </si>
  <si>
    <t>01/893 82 20</t>
  </si>
  <si>
    <t>05/731 04 50</t>
  </si>
  <si>
    <t>01/724 74 00</t>
  </si>
  <si>
    <t>07/498 72 75</t>
  </si>
  <si>
    <t>05/664 61 00</t>
  </si>
  <si>
    <t>01/894 80 06</t>
  </si>
  <si>
    <t>03/800 14 00</t>
  </si>
  <si>
    <t>04/237 30 00</t>
  </si>
  <si>
    <t>04/580 98 00</t>
  </si>
  <si>
    <t>02/584 40 40</t>
  </si>
  <si>
    <t>07/498 11 00</t>
  </si>
  <si>
    <t>02/655 05 05</t>
  </si>
  <si>
    <t>02/55 58 014</t>
  </si>
  <si>
    <t>03/733 87 00</t>
  </si>
  <si>
    <t>02/729 13 10</t>
  </si>
  <si>
    <t>02/577 25 00</t>
  </si>
  <si>
    <t>01/896 34 20</t>
  </si>
  <si>
    <t>01/306 10 00</t>
  </si>
  <si>
    <t>03/ 839 1770</t>
  </si>
  <si>
    <t>02/584 90 44</t>
  </si>
  <si>
    <t>01/759 06 00</t>
  </si>
  <si>
    <t>01/750 77 00</t>
  </si>
  <si>
    <t>01/705 06 70</t>
  </si>
  <si>
    <t>01/835 01 00</t>
  </si>
  <si>
    <t>02/630 05 50</t>
  </si>
  <si>
    <t>03/83 93 550</t>
  </si>
  <si>
    <t>01/729 63 00</t>
  </si>
  <si>
    <t>02/795 08 30</t>
  </si>
  <si>
    <t>02/802 92 00</t>
  </si>
  <si>
    <t>02/220 10 00</t>
  </si>
  <si>
    <t>02/788 88 80</t>
  </si>
  <si>
    <t>01/361 95 10</t>
  </si>
  <si>
    <t>01/724 71 00</t>
  </si>
  <si>
    <t>07/36 37 400</t>
  </si>
  <si>
    <t>02/827 93 50</t>
  </si>
  <si>
    <t>02/629 68 20</t>
  </si>
  <si>
    <t>05/330 46 70</t>
  </si>
  <si>
    <t>07/304 71 53</t>
  </si>
  <si>
    <t>07/393 61 00</t>
  </si>
  <si>
    <t>02/885 73 42</t>
  </si>
  <si>
    <t>07/349 82 60</t>
  </si>
  <si>
    <t>01/ 724 71 40</t>
  </si>
  <si>
    <t>02/538 15 00</t>
  </si>
  <si>
    <t>03/839 33 00</t>
  </si>
  <si>
    <t>02/525 16 77</t>
  </si>
  <si>
    <t>02/887 96 00</t>
  </si>
  <si>
    <t>04/277 11 00</t>
  </si>
  <si>
    <t>03/839 16 00</t>
  </si>
  <si>
    <t>05/335 01 11</t>
  </si>
  <si>
    <t>07/393 92 02</t>
  </si>
  <si>
    <t>02/577 34 80</t>
  </si>
  <si>
    <t>02/845 09 00</t>
  </si>
  <si>
    <t>02/741 53 00</t>
  </si>
  <si>
    <t>01/894 15 05</t>
  </si>
  <si>
    <t>02/654 23 09</t>
  </si>
  <si>
    <t>05/671 03 00</t>
  </si>
  <si>
    <t>05/721 01 00</t>
  </si>
  <si>
    <t>03/818 27 80</t>
  </si>
  <si>
    <t>02/788 40 60</t>
  </si>
  <si>
    <t>02/876 95 10</t>
  </si>
  <si>
    <t>02/802 92 20</t>
  </si>
  <si>
    <t>03/703 32 00</t>
  </si>
  <si>
    <t>05/728 07 00</t>
  </si>
  <si>
    <t>03/703 64 00</t>
  </si>
  <si>
    <t>04/275 10 00</t>
  </si>
  <si>
    <t>02/824 61 00</t>
  </si>
  <si>
    <t>02/748 2 999</t>
  </si>
  <si>
    <t>02/545 91 00</t>
  </si>
  <si>
    <t>02/609 60 10</t>
  </si>
  <si>
    <t>03/568 08 00</t>
  </si>
  <si>
    <t>02/566 96 10</t>
  </si>
  <si>
    <t>02/887 96 30</t>
  </si>
  <si>
    <t>04/537 23 00</t>
  </si>
  <si>
    <t>02/821 60 00</t>
  </si>
  <si>
    <t>02/584 99 00</t>
  </si>
  <si>
    <t>03/839 18 30</t>
  </si>
  <si>
    <t>05/338 45 00</t>
  </si>
  <si>
    <t>01/837 20 00</t>
  </si>
  <si>
    <t>02/888 05 56</t>
  </si>
  <si>
    <t>03/818 17 00</t>
  </si>
  <si>
    <t>02/558 88 10</t>
  </si>
  <si>
    <t>03/812 10 00</t>
  </si>
  <si>
    <t>02/669 06 40</t>
  </si>
  <si>
    <t>02/673 02 07</t>
  </si>
  <si>
    <t>07/356 53 60</t>
  </si>
  <si>
    <t>07/816 12 00</t>
  </si>
  <si>
    <t>05/731 01 00</t>
  </si>
  <si>
    <t>02/881 21 10</t>
  </si>
  <si>
    <t>02/843 28 00</t>
  </si>
  <si>
    <t>03/757 33 50</t>
  </si>
  <si>
    <t>01/836 60 75</t>
  </si>
  <si>
    <t>03/839 27 50</t>
  </si>
  <si>
    <t>02/741 66 10</t>
  </si>
  <si>
    <t>02/686 48 00</t>
  </si>
  <si>
    <t>07/384 85 50</t>
  </si>
  <si>
    <t>02/757 95 30</t>
  </si>
  <si>
    <t>02/729 58 80</t>
  </si>
  <si>
    <t>02/729 50 20</t>
  </si>
  <si>
    <t>02/564 45 20</t>
  </si>
  <si>
    <t>02/729 52 50</t>
  </si>
  <si>
    <t>02/741 66 00</t>
  </si>
  <si>
    <t>02/559 80 50</t>
  </si>
  <si>
    <t>05/335 10 00</t>
  </si>
  <si>
    <t>04/251 91 00</t>
  </si>
  <si>
    <t>02/650 62 00</t>
  </si>
  <si>
    <t>07/393 35 60</t>
  </si>
  <si>
    <t>03/747 13 10</t>
  </si>
  <si>
    <t>07/343 46 00</t>
  </si>
  <si>
    <t>07/384 63 00</t>
  </si>
  <si>
    <t>04/511 23 00</t>
  </si>
  <si>
    <t>01/360 16 00</t>
  </si>
  <si>
    <t>03/898 49 50</t>
  </si>
  <si>
    <t>01/896 27 70</t>
  </si>
  <si>
    <t>07/384 43 30</t>
  </si>
  <si>
    <t>03/817 16 00</t>
  </si>
  <si>
    <t>03/898 43 00</t>
  </si>
  <si>
    <t>03/780 38 40</t>
  </si>
  <si>
    <t>03/705 70 80</t>
  </si>
  <si>
    <t>02/539 17 10</t>
  </si>
  <si>
    <t>05/381 95 00</t>
  </si>
  <si>
    <t>03/563 48 00</t>
  </si>
  <si>
    <t>07/348 11 00</t>
  </si>
  <si>
    <t>02/757 95 10</t>
  </si>
  <si>
    <t>01/564 45 44</t>
  </si>
  <si>
    <t>04/597 15 10</t>
  </si>
  <si>
    <t>02/572 10 60</t>
  </si>
  <si>
    <t>03/896 16 00</t>
  </si>
  <si>
    <t>02/577 67 50</t>
  </si>
  <si>
    <t>01/781 03 70</t>
  </si>
  <si>
    <t>02/584 44 80</t>
  </si>
  <si>
    <t>02/761 94 00</t>
  </si>
  <si>
    <t>05/364 34 10</t>
  </si>
  <si>
    <t>03/757 43 50</t>
  </si>
  <si>
    <t>01/833 26 10</t>
  </si>
  <si>
    <t>03/780 06 20</t>
  </si>
  <si>
    <t>03/703 28 00</t>
  </si>
  <si>
    <t>01/755 54 10</t>
  </si>
  <si>
    <t>02/879 12 20</t>
  </si>
  <si>
    <t>03/565 57 00</t>
  </si>
  <si>
    <t>02/761 04 82</t>
  </si>
  <si>
    <t>03/757 17 00</t>
  </si>
  <si>
    <t>03/713 64 65</t>
  </si>
  <si>
    <t>04/500 00 00</t>
  </si>
  <si>
    <t>02/795 32 80</t>
  </si>
  <si>
    <t>04/505 07 00</t>
  </si>
  <si>
    <t>04/580 91 00</t>
  </si>
  <si>
    <t>07/388 51 80</t>
  </si>
  <si>
    <t>Tadej Beočanin</t>
  </si>
  <si>
    <t>Gregor Strmčnik</t>
  </si>
  <si>
    <t>dr. Andrej Steyer</t>
  </si>
  <si>
    <t>Marko Virag</t>
  </si>
  <si>
    <t>mag. Milan Repič</t>
  </si>
  <si>
    <t>Franjo Debelak</t>
  </si>
  <si>
    <t>Janez Fajfar</t>
  </si>
  <si>
    <t>Jože Doles</t>
  </si>
  <si>
    <t>Jože Sodja</t>
  </si>
  <si>
    <t>Bojan Čebela</t>
  </si>
  <si>
    <t>Valter Mlekuž</t>
  </si>
  <si>
    <t>Tomaž Žohar</t>
  </si>
  <si>
    <t>Franc Mužič</t>
  </si>
  <si>
    <t>Metod Ropret</t>
  </si>
  <si>
    <t>Ivan Molan</t>
  </si>
  <si>
    <t>Danilo Kacijan</t>
  </si>
  <si>
    <t>Bojan Šrot</t>
  </si>
  <si>
    <t>Franc Čebulj</t>
  </si>
  <si>
    <t>Marko Rupar</t>
  </si>
  <si>
    <t>Gašper Uršič</t>
  </si>
  <si>
    <t>Marjan Žmavc</t>
  </si>
  <si>
    <t>Antonija Žumbar</t>
  </si>
  <si>
    <t>Vera Merkoja</t>
  </si>
  <si>
    <t>mag. Romana Lesjak</t>
  </si>
  <si>
    <t>Andrej Kavšek</t>
  </si>
  <si>
    <t>Franc Pukšič</t>
  </si>
  <si>
    <t>Alenka Štrucl Dovgan</t>
  </si>
  <si>
    <t>Franc Leskovšek</t>
  </si>
  <si>
    <t>Igor Ahačevčič</t>
  </si>
  <si>
    <t>Martin Brecl</t>
  </si>
  <si>
    <t>Franc Setnikar</t>
  </si>
  <si>
    <t>Marjan Kardinar</t>
  </si>
  <si>
    <t>Željko Savič</t>
  </si>
  <si>
    <t>Franc Vovk</t>
  </si>
  <si>
    <t>Toni Dragar</t>
  </si>
  <si>
    <t>Janko Merc</t>
  </si>
  <si>
    <t>Marijana Cigala</t>
  </si>
  <si>
    <t>Mitja Horvat</t>
  </si>
  <si>
    <t>Milan Čadež</t>
  </si>
  <si>
    <t>Jožef Kokot</t>
  </si>
  <si>
    <t>Peter Torkar</t>
  </si>
  <si>
    <t>Stanko Rojko</t>
  </si>
  <si>
    <t>Anton Špeh</t>
  </si>
  <si>
    <t>Franc Šlihthuber</t>
  </si>
  <si>
    <t>Cvetka Ficko</t>
  </si>
  <si>
    <t>dr. Peter Verlič</t>
  </si>
  <si>
    <t>mag. Stanislav Glažar</t>
  </si>
  <si>
    <t>dr. Marko Soršak</t>
  </si>
  <si>
    <t>Ludvik Orban</t>
  </si>
  <si>
    <t>Janko Prebil</t>
  </si>
  <si>
    <t>Marko Funkl</t>
  </si>
  <si>
    <t>Saša Likavec Svetelšek</t>
  </si>
  <si>
    <t>Tomaž Vencelj</t>
  </si>
  <si>
    <t>Janez Cimperman</t>
  </si>
  <si>
    <t>Emil Rojc</t>
  </si>
  <si>
    <t>Dušan Strnad</t>
  </si>
  <si>
    <t>mag. Danilo Markočič</t>
  </si>
  <si>
    <t>Blaž Račič</t>
  </si>
  <si>
    <t>Andrej Karničar</t>
  </si>
  <si>
    <t>Alojzij Kaučič</t>
  </si>
  <si>
    <t>Matej Slapar</t>
  </si>
  <si>
    <t>Tina Gerbec</t>
  </si>
  <si>
    <t>Anton Leskovar</t>
  </si>
  <si>
    <t>Marko Matajurc</t>
  </si>
  <si>
    <t>Robert Ščap</t>
  </si>
  <si>
    <t>dr. Vladimir Prebilič</t>
  </si>
  <si>
    <t>mag. Erik Modic</t>
  </si>
  <si>
    <t>Stanislav Poglajen</t>
  </si>
  <si>
    <t>Ladko Petretič</t>
  </si>
  <si>
    <t>Aleš Bržan</t>
  </si>
  <si>
    <t>Ivan Črnkovič</t>
  </si>
  <si>
    <t>Milenca Krajnc</t>
  </si>
  <si>
    <t>Matjaž Rakovec</t>
  </si>
  <si>
    <t>Janez Hrovat</t>
  </si>
  <si>
    <t>mag. Branko Belec</t>
  </si>
  <si>
    <t>mag. Miran Stanko</t>
  </si>
  <si>
    <t>Tamara Šnofl</t>
  </si>
  <si>
    <t>Jožef Škalič</t>
  </si>
  <si>
    <t>Franc Zdolšek</t>
  </si>
  <si>
    <t>mag. Janez Kramberger</t>
  </si>
  <si>
    <t>Janez Magyar</t>
  </si>
  <si>
    <t>Franci Rokavec</t>
  </si>
  <si>
    <t>Zoran Janković</t>
  </si>
  <si>
    <t>Franjo Naraločnik</t>
  </si>
  <si>
    <t>mag. Olga Karba</t>
  </si>
  <si>
    <t>Berto Menard</t>
  </si>
  <si>
    <t>Miran Stanovnik</t>
  </si>
  <si>
    <t>Janez Komidar</t>
  </si>
  <si>
    <t>Ivan Benčina</t>
  </si>
  <si>
    <t>Marko Rakovnik</t>
  </si>
  <si>
    <t>Ciril Rosc</t>
  </si>
  <si>
    <t>mag. Olga Vrankar</t>
  </si>
  <si>
    <t>Darinka Fakin</t>
  </si>
  <si>
    <t>Franc Majcen</t>
  </si>
  <si>
    <t>Aleksander Saša Arsenovič</t>
  </si>
  <si>
    <t>Milan Gabrovec</t>
  </si>
  <si>
    <t>Nejc Smole</t>
  </si>
  <si>
    <t>Franc Jerič</t>
  </si>
  <si>
    <t>Darko Zevnik</t>
  </si>
  <si>
    <t>Dušan Krebel</t>
  </si>
  <si>
    <t>Egon Repnik</t>
  </si>
  <si>
    <t>Mauricij Humar</t>
  </si>
  <si>
    <t>Dušan Skerbiš</t>
  </si>
  <si>
    <t>Andrej Kastelic</t>
  </si>
  <si>
    <t>Bojan Borovnik</t>
  </si>
  <si>
    <t>Anton Maver</t>
  </si>
  <si>
    <t>dr. Milan Balažic</t>
  </si>
  <si>
    <t>Alojz Glavač</t>
  </si>
  <si>
    <t>Ivan Suhoveršnik</t>
  </si>
  <si>
    <t>dr. Aleksander Jevšek</t>
  </si>
  <si>
    <t>Mirko Vošner</t>
  </si>
  <si>
    <t>Ivan Meglič</t>
  </si>
  <si>
    <t>Matej Pečovnik</t>
  </si>
  <si>
    <t>dr. Klemen Miklavič</t>
  </si>
  <si>
    <t>Gregor Macedoni</t>
  </si>
  <si>
    <t>Ivan Markoja</t>
  </si>
  <si>
    <t>Matjaž Orter</t>
  </si>
  <si>
    <t>Danijel Vrbnjak</t>
  </si>
  <si>
    <t>Alenka Kovač</t>
  </si>
  <si>
    <t>mag. Gregor Žmak</t>
  </si>
  <si>
    <t>Đenio Zadković</t>
  </si>
  <si>
    <t>Robert Smrdelj</t>
  </si>
  <si>
    <t>Peter Misja</t>
  </si>
  <si>
    <t>mag. Sebastian Toplak</t>
  </si>
  <si>
    <t>Anton Kovše</t>
  </si>
  <si>
    <t>Stanislav Kovačič</t>
  </si>
  <si>
    <t>Jože Kužnik</t>
  </si>
  <si>
    <t>Igor Marentič</t>
  </si>
  <si>
    <t>Vinko Debelak</t>
  </si>
  <si>
    <t>Rok Roblek</t>
  </si>
  <si>
    <t>dr. Matija Tasič</t>
  </si>
  <si>
    <t>Nuška Gajšek</t>
  </si>
  <si>
    <t>Ludvik Novak</t>
  </si>
  <si>
    <t>Branko Ledinek</t>
  </si>
  <si>
    <t>Tomaž Režun</t>
  </si>
  <si>
    <t>Roman Leljak</t>
  </si>
  <si>
    <t>mag. Alan Bukovnik</t>
  </si>
  <si>
    <t>Ciril Globočnik</t>
  </si>
  <si>
    <t>dr. Tomaž Rožen</t>
  </si>
  <si>
    <t>Stanko Ivanušič</t>
  </si>
  <si>
    <t>Ana Rebernik</t>
  </si>
  <si>
    <t>Tarik Žigon</t>
  </si>
  <si>
    <t>Samo Pogorelc</t>
  </si>
  <si>
    <t>Srečko Geč</t>
  </si>
  <si>
    <t>mag. Branko Kidrič</t>
  </si>
  <si>
    <t>Edvard Mihalič</t>
  </si>
  <si>
    <t>Martin Mikolič</t>
  </si>
  <si>
    <t>Urška Repolusk</t>
  </si>
  <si>
    <t>dr. Vlasta Krmelj</t>
  </si>
  <si>
    <t>Polona Kambič</t>
  </si>
  <si>
    <t>Srečko Ocvirk</t>
  </si>
  <si>
    <t>David Škabar</t>
  </si>
  <si>
    <t>Tilen Klugler</t>
  </si>
  <si>
    <t>Ivan Žagar</t>
  </si>
  <si>
    <t>Darko Ratajc</t>
  </si>
  <si>
    <t>mag. Blaž Milavec</t>
  </si>
  <si>
    <t>Katarina Prelesnik</t>
  </si>
  <si>
    <t>Jurij Borko</t>
  </si>
  <si>
    <t>Stanislav Greifoner</t>
  </si>
  <si>
    <t>Dušan Krštinc</t>
  </si>
  <si>
    <t>Darja Vudler Berlak</t>
  </si>
  <si>
    <t>Silvo Slaček</t>
  </si>
  <si>
    <t>David Klobasa</t>
  </si>
  <si>
    <t>Anton Slana</t>
  </si>
  <si>
    <t>Peter Škrlec</t>
  </si>
  <si>
    <t>Mirko Cvetko</t>
  </si>
  <si>
    <t>Iztok Fartek</t>
  </si>
  <si>
    <t>mag. Milan Turk</t>
  </si>
  <si>
    <t>Ciril Kozjek</t>
  </si>
  <si>
    <t>mag. Štefan Žvab</t>
  </si>
  <si>
    <t>Jože Simončič</t>
  </si>
  <si>
    <t>mag. Marko Diaci</t>
  </si>
  <si>
    <t>Andrej Martin Kostelec</t>
  </si>
  <si>
    <t>Jože Kapler</t>
  </si>
  <si>
    <t>Tine Radinja</t>
  </si>
  <si>
    <t>Ivan Jordan</t>
  </si>
  <si>
    <t>Janko Kopušar</t>
  </si>
  <si>
    <t>Rajko Meserko</t>
  </si>
  <si>
    <t>mag. Marjan Hribar</t>
  </si>
  <si>
    <t>Matija Čakš</t>
  </si>
  <si>
    <t>Darko Menih</t>
  </si>
  <si>
    <t>Miran Jurkošek</t>
  </si>
  <si>
    <t>Marko Semprimožnik</t>
  </si>
  <si>
    <t>Franc Horvat</t>
  </si>
  <si>
    <t>Uroš Brežan</t>
  </si>
  <si>
    <t>Jasna Gabrič</t>
  </si>
  <si>
    <t>Alojzij Kastelic</t>
  </si>
  <si>
    <t>Alojz Benko</t>
  </si>
  <si>
    <t>Peter Ložar</t>
  </si>
  <si>
    <t>mag. Borut Sajovic</t>
  </si>
  <si>
    <t>Borut Horvat</t>
  </si>
  <si>
    <t>mag. Damijan Jaklin</t>
  </si>
  <si>
    <t>dr. Tadej Malovrh</t>
  </si>
  <si>
    <t>Slavko Petovar</t>
  </si>
  <si>
    <t>Branko Marinič</t>
  </si>
  <si>
    <t>Goran Kodelja</t>
  </si>
  <si>
    <t>Slavko Vetrih</t>
  </si>
  <si>
    <t>Aco Franc Šuštar</t>
  </si>
  <si>
    <t>Branko Petre</t>
  </si>
  <si>
    <t>Franc Sušnik</t>
  </si>
  <si>
    <t>Daniel Cukjati</t>
  </si>
  <si>
    <t>Franc Franjo Golob</t>
  </si>
  <si>
    <t>Matjaž Švagan</t>
  </si>
  <si>
    <t>Slavko Pravdič</t>
  </si>
  <si>
    <t>mag. Boris Podvršnik</t>
  </si>
  <si>
    <t>Janko Kos</t>
  </si>
  <si>
    <t>mag. Anton Luznar</t>
  </si>
  <si>
    <t>Anton Butolen</t>
  </si>
  <si>
    <t>mag. Janez Žakelj</t>
  </si>
  <si>
    <t>Leopold Pogačar</t>
  </si>
  <si>
    <t>Jože Papež</t>
  </si>
  <si>
    <t>02/569 85 50</t>
  </si>
  <si>
    <t>02/743-11-11</t>
  </si>
  <si>
    <t>Peter Dermol</t>
  </si>
  <si>
    <t>Vsota prebivalcev:</t>
  </si>
  <si>
    <t>Zahod</t>
  </si>
  <si>
    <t>Leta izvedbe projekta</t>
  </si>
  <si>
    <t>Vzhod</t>
  </si>
  <si>
    <t>koeficient razvitosti 2020, 2021</t>
  </si>
  <si>
    <t>Številka podračuna</t>
  </si>
  <si>
    <t>višina prispevka slovenske udeležbe sofinanciranja upravičenih stroškov operacije brez DDV</t>
  </si>
  <si>
    <t>UPRAVIČENI STROŠKI</t>
  </si>
  <si>
    <t>Finančni viri brez DDV:</t>
  </si>
  <si>
    <t>NEUPRAVIČENI STROŠKI</t>
  </si>
  <si>
    <t>Finančni viri:</t>
  </si>
  <si>
    <t>UPRAVIČENI IN NEUPRAVIČENI STROŠKI SKUPAJ</t>
  </si>
  <si>
    <t>Skupaj</t>
  </si>
  <si>
    <t>8. člen</t>
  </si>
  <si>
    <t>višina prispevka EU sofinanciranja upravičenih stroškov operacije brez DDV</t>
  </si>
  <si>
    <t>delež javnega sofinanciranja upravičenih stroškov operacije znaša (%)</t>
  </si>
  <si>
    <t>sofinanciranje s sredstvi državnega proračuna za kohezijsko politiko (prispevek EU in SLO skupaj)</t>
  </si>
  <si>
    <t>višina DDV od javnega in občinskega sofinanciranja upravičenih stroškov projekta</t>
  </si>
  <si>
    <t>višina občinskega sofinanciranja neupravičenih stroškov projekta  z DDV</t>
  </si>
  <si>
    <t>vpis naslova e-pošte zakonitega zastopnika prijavitelja</t>
  </si>
  <si>
    <t>vpis telefonske številke, na kateri je dosegljiva kontaktna oseba prijavitelja</t>
  </si>
  <si>
    <t>vpis imena in priimka kontaktne osebe prijavitelja</t>
  </si>
  <si>
    <t>vpis številke podračuna v okviru enotnega zakladniškega računa</t>
  </si>
  <si>
    <r>
      <t xml:space="preserve">Stroški informiranja in komuniciranja </t>
    </r>
    <r>
      <rPr>
        <sz val="9"/>
        <rFont val="Arial"/>
        <family val="2"/>
        <charset val="238"/>
      </rPr>
      <t xml:space="preserve">(namenjeno največ </t>
    </r>
    <r>
      <rPr>
        <b/>
        <sz val="9"/>
        <rFont val="Arial"/>
        <family val="2"/>
        <charset val="238"/>
      </rPr>
      <t>2 %</t>
    </r>
    <r>
      <rPr>
        <sz val="9"/>
        <rFont val="Arial"/>
        <family val="2"/>
        <charset val="238"/>
      </rPr>
      <t xml:space="preserve">
vseh upravičenih stroškov) - </t>
    </r>
    <r>
      <rPr>
        <b/>
        <sz val="9"/>
        <rFont val="Arial"/>
        <family val="2"/>
        <charset val="238"/>
      </rPr>
      <t>brez DDV</t>
    </r>
  </si>
  <si>
    <t>Kohezijska regija:</t>
  </si>
  <si>
    <t>Šifra projekta v načrtu razvojnih programov (NRP)</t>
  </si>
  <si>
    <t>Projekt 1</t>
  </si>
  <si>
    <t>Partner 01</t>
  </si>
  <si>
    <t>Partner 02</t>
  </si>
  <si>
    <t>Partner 03</t>
  </si>
  <si>
    <t>Partner 04</t>
  </si>
  <si>
    <t>Partner 05</t>
  </si>
  <si>
    <t>Partner 06</t>
  </si>
  <si>
    <t>Partner 07</t>
  </si>
  <si>
    <t>Partner 08</t>
  </si>
  <si>
    <t>Partner 09</t>
  </si>
  <si>
    <t>Vpišite naziv predlaganega projekta:</t>
  </si>
  <si>
    <r>
      <t xml:space="preserve">Investicije v neopredmetena sredstva </t>
    </r>
    <r>
      <rPr>
        <sz val="9"/>
        <rFont val="Arial"/>
        <family val="2"/>
        <charset val="238"/>
      </rPr>
      <t xml:space="preserve">(namenjeno </t>
    </r>
    <r>
      <rPr>
        <u/>
        <sz val="9"/>
        <rFont val="Arial"/>
        <family val="2"/>
        <charset val="238"/>
      </rPr>
      <t xml:space="preserve">najmanj </t>
    </r>
    <r>
      <rPr>
        <b/>
        <u/>
        <sz val="9"/>
        <rFont val="Arial"/>
        <family val="2"/>
        <charset val="238"/>
      </rPr>
      <t>30 %</t>
    </r>
    <r>
      <rPr>
        <sz val="9"/>
        <rFont val="Arial"/>
        <family val="2"/>
        <charset val="238"/>
      </rPr>
      <t xml:space="preserve">
vseh upravičenih stroškov)</t>
    </r>
    <r>
      <rPr>
        <b/>
        <sz val="9"/>
        <rFont val="Arial"/>
        <family val="2"/>
        <charset val="238"/>
      </rPr>
      <t xml:space="preserve"> - brez DDV</t>
    </r>
  </si>
  <si>
    <t>15% str. dela</t>
  </si>
  <si>
    <r>
      <t xml:space="preserve">Oprema in druga opredmetena osnovna sredstva </t>
    </r>
    <r>
      <rPr>
        <sz val="9"/>
        <rFont val="Arial"/>
        <family val="2"/>
        <charset val="238"/>
      </rPr>
      <t xml:space="preserve">(namenjeno največ </t>
    </r>
    <r>
      <rPr>
        <b/>
        <sz val="9"/>
        <rFont val="Arial"/>
        <family val="2"/>
        <charset val="238"/>
      </rPr>
      <t>40 %</t>
    </r>
    <r>
      <rPr>
        <sz val="9"/>
        <rFont val="Arial"/>
        <family val="2"/>
        <charset val="238"/>
      </rPr>
      <t xml:space="preserve"> vseh upravičenih stroškov)</t>
    </r>
    <r>
      <rPr>
        <b/>
        <sz val="9"/>
        <rFont val="Arial"/>
        <family val="2"/>
        <charset val="238"/>
      </rPr>
      <t xml:space="preserve"> - brez DDV</t>
    </r>
  </si>
  <si>
    <t>NUTS3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</si>
  <si>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</si>
  <si>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</si>
  <si>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</si>
  <si>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</si>
  <si>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</si>
  <si>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</si>
  <si>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</si>
  <si>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Primorsko-notranjska</t>
  </si>
  <si>
    <t>Osrednjeslovenska</t>
  </si>
  <si>
    <t>Gorenjska</t>
  </si>
  <si>
    <t>Goriška</t>
  </si>
  <si>
    <t>Obalno-kraška</t>
  </si>
  <si>
    <t>Statistična regija (NUTS 3)</t>
  </si>
  <si>
    <r>
      <t xml:space="preserve">Stroški plač in povračil stroškov v zvezi z delom </t>
    </r>
    <r>
      <rPr>
        <sz val="9"/>
        <color theme="1"/>
        <rFont val="Arial"/>
        <family val="2"/>
        <charset val="238"/>
      </rPr>
      <t xml:space="preserve">(namenjeno največ </t>
    </r>
    <r>
      <rPr>
        <b/>
        <sz val="9"/>
        <color theme="1"/>
        <rFont val="Arial"/>
        <family val="2"/>
        <charset val="238"/>
      </rPr>
      <t>30 %</t>
    </r>
    <r>
      <rPr>
        <sz val="9"/>
        <color theme="1"/>
        <rFont val="Arial"/>
        <family val="2"/>
        <charset val="238"/>
      </rPr>
      <t xml:space="preserve">
vseh upravičenih stroškov)</t>
    </r>
  </si>
  <si>
    <r>
      <t xml:space="preserve">Stroški storitev zunanjih izvajalcev </t>
    </r>
    <r>
      <rPr>
        <sz val="9"/>
        <rFont val="Arial"/>
        <family val="2"/>
        <charset val="238"/>
      </rPr>
      <t xml:space="preserve">(namenjeno največ </t>
    </r>
    <r>
      <rPr>
        <b/>
        <sz val="9"/>
        <rFont val="Arial"/>
        <family val="2"/>
        <charset val="238"/>
      </rPr>
      <t>30 %</t>
    </r>
    <r>
      <rPr>
        <sz val="9"/>
        <rFont val="Arial"/>
        <family val="2"/>
        <charset val="238"/>
      </rPr>
      <t xml:space="preserve">
vseh upravičenih stroškov)</t>
    </r>
    <r>
      <rPr>
        <b/>
        <sz val="9"/>
        <rFont val="Arial"/>
        <family val="2"/>
        <charset val="238"/>
      </rPr>
      <t xml:space="preserve"> - brez DDV</t>
    </r>
  </si>
  <si>
    <r>
      <rPr>
        <b/>
        <sz val="11"/>
        <rFont val="Arial"/>
        <family val="2"/>
        <charset val="238"/>
      </rPr>
      <t>Obrazec št. 1: Podatki o projektu, prijavitelju, partnerjih in finančni podatki</t>
    </r>
    <r>
      <rPr>
        <sz val="11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Javni razpis za demonstracijske projekte vzpostavljanja pametnih mest in skupnosti </t>
    </r>
  </si>
  <si>
    <t>Skupaj upravičeni stroški</t>
  </si>
  <si>
    <t>* stroške plačevanja storitev zunajnih izvajalcev skladno s konzorcijsko pogodbo upravlja vodilni partner (prijavitelj)</t>
  </si>
  <si>
    <t>Skupaj stroški (upravičeni in neupravičeni)</t>
  </si>
  <si>
    <t>Znesek upravičenih in neupravičenih stroškov z (DDV in ostalih) se prenese iz zbirnega pregleda</t>
  </si>
  <si>
    <t>Skupna vrednost projekta - vsi upravičeni in neupravičeni stroški (v EUR):</t>
  </si>
  <si>
    <t xml:space="preserve">skupna vrednost upravičenih stroškov (brez DDV) </t>
  </si>
  <si>
    <t>vrednost stroškov upravičenih do sofinanciranja s strani ministrstva</t>
  </si>
  <si>
    <t>skupna vrednost projekta - vsi upravičeni in neupravičeni stroški skupaj</t>
  </si>
  <si>
    <t>DDV od upravičenih stroškov (neupravičeni strošek)</t>
  </si>
  <si>
    <t>% deleži po posameznih konzorcijskih partnerjih</t>
  </si>
  <si>
    <t>Neupravičeni stroški (DDV in drugi neupravičeni stroški)</t>
  </si>
  <si>
    <t>Drugi neupravičeni stroški skupaj s pripadajočim DDV-jem</t>
  </si>
  <si>
    <t>upravičeni stroški</t>
  </si>
  <si>
    <t>V</t>
  </si>
  <si>
    <t>Z</t>
  </si>
  <si>
    <t>SUM</t>
  </si>
  <si>
    <t>To je kontrolna tabela za razdelitev sredstev V/Z. Vrednosti se črpajo iz ročno vnesenih podatkov iz tabele "Pregled po letih"</t>
  </si>
  <si>
    <t>kontrolni stolpec seštevka vnešenih vrednosti po letih</t>
  </si>
  <si>
    <t>Skupna vrednost upravičenih stroškov - višina sofinanciranja (v EUR):</t>
  </si>
  <si>
    <t xml:space="preserve">Upravičeni stroški </t>
  </si>
  <si>
    <t>Sredstva ESRR (100% upravičenih stroškov)</t>
  </si>
  <si>
    <t>Upravičeni stroški (Vzhodna Slovenija)</t>
  </si>
  <si>
    <t>Upravičeni stroški (Zahodna Slovenija)</t>
  </si>
  <si>
    <t>Koh. regija</t>
  </si>
  <si>
    <t>Upravičeni stroški - izplačila</t>
  </si>
  <si>
    <t>Leta izplačil</t>
  </si>
  <si>
    <t>skupaj</t>
  </si>
  <si>
    <t>TABELA B2: Delež izplačil po letih (opredeljeno v javnem razpisu)</t>
  </si>
  <si>
    <t>Zakoniti zastopnik prijavitelja / župan(-ja)</t>
  </si>
  <si>
    <t>Kontaktna oseba prijavitelja / vodja projekta</t>
  </si>
  <si>
    <t>Partner 21</t>
  </si>
  <si>
    <t>Partner 22</t>
  </si>
  <si>
    <t>Partner 23</t>
  </si>
  <si>
    <t>leto izvedbe projekta</t>
  </si>
  <si>
    <t>TABELA A: Pregled upravičenih stroškov po letih po kohezijskih regijah; 
vir: zgornja tabela</t>
  </si>
  <si>
    <t>TABELA B1: Višina izplačil po letih glede na predvideno dinamiko, opredeljeno v javnem razpisu 
(glej TABELO 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</si>
</sst>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  <numFmt numFmtId="166" formatCode="0.0%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2" tint="-0.74999237037263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"/>
      <name val="Arial"/>
      <family val="2"/>
      <charset val="238"/>
    </font>
    <font>
      <b/>
      <u/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31" fillId="0" borderId="0"/>
  </cellStyleXfs>
  <cellXfs count="331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 applyAlignment="1"/>
    <xf numFmtId="0" fontId="0" fillId="0" borderId="0" xfId="0" applyProtection="1"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6" fillId="2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/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6" fillId="2" borderId="4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center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9" fillId="2" borderId="2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11" fillId="0" borderId="0" xfId="0" applyFont="1" applyBorder="1"/>
    <xf numFmtId="0" fontId="11" fillId="0" borderId="0" xfId="0" applyFont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3" xfId="0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11" fillId="0" borderId="0" xfId="0" applyFont="1" applyProtection="1"/>
    <xf numFmtId="0" fontId="13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Protection="1">
      <protection hidden="1"/>
    </xf>
    <xf numFmtId="0" fontId="5" fillId="3" borderId="12" xfId="0" applyFont="1" applyFill="1" applyBorder="1" applyProtection="1">
      <protection hidden="1"/>
    </xf>
    <xf numFmtId="0" fontId="5" fillId="3" borderId="14" xfId="0" applyFont="1" applyFill="1" applyBorder="1" applyProtection="1">
      <protection hidden="1"/>
    </xf>
    <xf numFmtId="0" fontId="11" fillId="0" borderId="0" xfId="0" applyFont="1" applyBorder="1" applyProtection="1">
      <protection hidden="1"/>
    </xf>
    <xf numFmtId="0" fontId="5" fillId="0" borderId="18" xfId="0" applyFont="1" applyFill="1" applyBorder="1" applyAlignment="1" applyProtection="1">
      <alignment horizontal="center"/>
      <protection hidden="1"/>
    </xf>
    <xf numFmtId="0" fontId="5" fillId="0" borderId="19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Protection="1">
      <protection hidden="1"/>
    </xf>
    <xf numFmtId="4" fontId="8" fillId="2" borderId="2" xfId="2" applyNumberFormat="1" applyFont="1" applyFill="1" applyBorder="1" applyAlignment="1" applyProtection="1">
      <alignment horizontal="right" vertical="top" wrapText="1"/>
      <protection locked="0"/>
    </xf>
    <xf numFmtId="0" fontId="5" fillId="0" borderId="20" xfId="0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Protection="1">
      <protection hidden="1"/>
    </xf>
    <xf numFmtId="4" fontId="8" fillId="2" borderId="15" xfId="2" applyNumberFormat="1" applyFont="1" applyFill="1" applyBorder="1" applyAlignment="1" applyProtection="1">
      <alignment horizontal="right" vertical="top" wrapText="1"/>
      <protection locked="0"/>
    </xf>
    <xf numFmtId="0" fontId="14" fillId="0" borderId="0" xfId="0" applyFont="1" applyProtection="1"/>
    <xf numFmtId="0" fontId="5" fillId="0" borderId="0" xfId="0" applyFont="1" applyBorder="1" applyProtection="1"/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8" fillId="2" borderId="2" xfId="0" applyNumberFormat="1" applyFont="1" applyFill="1" applyBorder="1" applyAlignment="1" applyProtection="1">
      <alignment horizontal="left" vertical="top" wrapText="1"/>
      <protection locked="0"/>
    </xf>
    <xf numFmtId="0" fontId="8" fillId="2" borderId="2" xfId="0" applyNumberFormat="1" applyFont="1" applyFill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8" fillId="0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165" fontId="8" fillId="2" borderId="2" xfId="1" applyNumberFormat="1" applyFont="1" applyFill="1" applyBorder="1" applyAlignment="1" applyProtection="1">
      <alignment horizontal="right" vertical="top" wrapText="1"/>
      <protection locked="0"/>
    </xf>
    <xf numFmtId="165" fontId="8" fillId="2" borderId="15" xfId="1" applyNumberFormat="1" applyFont="1" applyFill="1" applyBorder="1" applyAlignment="1" applyProtection="1">
      <alignment horizontal="right" vertical="top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28" xfId="0" applyFont="1" applyBorder="1" applyProtection="1"/>
    <xf numFmtId="0" fontId="18" fillId="0" borderId="28" xfId="0" applyFont="1" applyBorder="1" applyProtection="1"/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  <protection locked="0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/>
    </xf>
    <xf numFmtId="0" fontId="10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9" fontId="8" fillId="4" borderId="23" xfId="2" applyNumberFormat="1" applyFont="1" applyFill="1" applyBorder="1" applyAlignment="1" applyProtection="1">
      <alignment horizontal="right" vertical="top" wrapText="1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6" borderId="11" xfId="0" applyFont="1" applyFill="1" applyBorder="1" applyProtection="1">
      <protection hidden="1"/>
    </xf>
    <xf numFmtId="0" fontId="5" fillId="6" borderId="2" xfId="0" applyFont="1" applyFill="1" applyBorder="1" applyProtection="1">
      <protection hidden="1"/>
    </xf>
    <xf numFmtId="0" fontId="5" fillId="6" borderId="15" xfId="0" applyFont="1" applyFill="1" applyBorder="1" applyProtection="1">
      <protection hidden="1"/>
    </xf>
    <xf numFmtId="0" fontId="5" fillId="6" borderId="5" xfId="0" applyFont="1" applyFill="1" applyBorder="1" applyProtection="1">
      <protection hidden="1"/>
    </xf>
    <xf numFmtId="0" fontId="8" fillId="6" borderId="2" xfId="0" applyNumberFormat="1" applyFont="1" applyFill="1" applyBorder="1" applyAlignment="1" applyProtection="1">
      <alignment horizontal="left" vertical="top" wrapText="1"/>
    </xf>
    <xf numFmtId="0" fontId="8" fillId="6" borderId="2" xfId="0" applyNumberFormat="1" applyFont="1" applyFill="1" applyBorder="1" applyAlignment="1" applyProtection="1">
      <alignment horizontal="center" vertical="top" wrapText="1"/>
    </xf>
    <xf numFmtId="0" fontId="5" fillId="0" borderId="12" xfId="0" applyFont="1" applyFill="1" applyBorder="1" applyProtection="1"/>
    <xf numFmtId="0" fontId="5" fillId="0" borderId="14" xfId="0" applyFont="1" applyFill="1" applyBorder="1" applyProtection="1"/>
    <xf numFmtId="0" fontId="9" fillId="6" borderId="2" xfId="0" applyNumberFormat="1" applyFont="1" applyFill="1" applyBorder="1" applyAlignment="1" applyProtection="1">
      <alignment horizontal="left" vertical="top" wrapText="1"/>
    </xf>
    <xf numFmtId="0" fontId="8" fillId="6" borderId="2" xfId="0" applyNumberFormat="1" applyFont="1" applyFill="1" applyBorder="1" applyAlignment="1" applyProtection="1">
      <alignment vertical="top" wrapText="1"/>
    </xf>
    <xf numFmtId="0" fontId="6" fillId="0" borderId="0" xfId="0" applyFont="1" applyFill="1" applyProtection="1">
      <protection hidden="1"/>
    </xf>
    <xf numFmtId="0" fontId="5" fillId="0" borderId="38" xfId="0" applyFont="1" applyFill="1" applyBorder="1" applyProtection="1"/>
    <xf numFmtId="0" fontId="5" fillId="6" borderId="32" xfId="0" applyFont="1" applyFill="1" applyBorder="1" applyProtection="1">
      <protection hidden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5" fillId="6" borderId="42" xfId="0" applyFont="1" applyFill="1" applyBorder="1" applyProtection="1">
      <protection hidden="1"/>
    </xf>
    <xf numFmtId="9" fontId="8" fillId="4" borderId="45" xfId="2" applyNumberFormat="1" applyFont="1" applyFill="1" applyBorder="1" applyAlignment="1" applyProtection="1">
      <alignment horizontal="right" vertical="top" wrapText="1"/>
    </xf>
    <xf numFmtId="9" fontId="8" fillId="4" borderId="9" xfId="2" applyNumberFormat="1" applyFont="1" applyFill="1" applyBorder="1" applyAlignment="1" applyProtection="1">
      <alignment horizontal="right" vertical="top" wrapText="1"/>
    </xf>
    <xf numFmtId="0" fontId="16" fillId="0" borderId="0" xfId="0" applyFont="1" applyFill="1" applyBorder="1" applyAlignment="1" applyProtection="1">
      <alignment horizontal="left" vertical="top" wrapText="1"/>
      <protection hidden="1"/>
    </xf>
    <xf numFmtId="164" fontId="5" fillId="6" borderId="33" xfId="0" applyNumberFormat="1" applyFont="1" applyFill="1" applyBorder="1" applyProtection="1"/>
    <xf numFmtId="164" fontId="5" fillId="6" borderId="38" xfId="0" applyNumberFormat="1" applyFont="1" applyFill="1" applyBorder="1" applyProtection="1"/>
    <xf numFmtId="164" fontId="5" fillId="6" borderId="5" xfId="0" applyNumberFormat="1" applyFont="1" applyFill="1" applyBorder="1" applyProtection="1"/>
    <xf numFmtId="164" fontId="5" fillId="6" borderId="34" xfId="0" applyNumberFormat="1" applyFont="1" applyFill="1" applyBorder="1" applyProtection="1"/>
    <xf numFmtId="164" fontId="5" fillId="6" borderId="14" xfId="0" applyNumberFormat="1" applyFont="1" applyFill="1" applyBorder="1" applyProtection="1"/>
    <xf numFmtId="4" fontId="7" fillId="6" borderId="25" xfId="0" applyNumberFormat="1" applyFont="1" applyFill="1" applyBorder="1" applyAlignment="1" applyProtection="1">
      <alignment horizontal="right" vertical="center"/>
      <protection hidden="1"/>
    </xf>
    <xf numFmtId="44" fontId="8" fillId="6" borderId="40" xfId="1" applyFont="1" applyFill="1" applyBorder="1" applyAlignment="1" applyProtection="1">
      <alignment horizontal="right" vertical="top" wrapText="1"/>
    </xf>
    <xf numFmtId="9" fontId="8" fillId="6" borderId="39" xfId="2" applyFont="1" applyFill="1" applyBorder="1" applyAlignment="1" applyProtection="1">
      <alignment horizontal="right" vertical="top" wrapText="1"/>
    </xf>
    <xf numFmtId="44" fontId="8" fillId="6" borderId="31" xfId="1" applyFont="1" applyFill="1" applyBorder="1" applyAlignment="1" applyProtection="1">
      <alignment horizontal="right" vertical="top" wrapText="1"/>
    </xf>
    <xf numFmtId="44" fontId="8" fillId="6" borderId="47" xfId="1" applyFont="1" applyFill="1" applyBorder="1" applyAlignment="1" applyProtection="1">
      <alignment horizontal="right" vertical="top" wrapText="1"/>
    </xf>
    <xf numFmtId="44" fontId="8" fillId="6" borderId="46" xfId="1" applyFont="1" applyFill="1" applyBorder="1" applyAlignment="1" applyProtection="1">
      <alignment horizontal="right" vertical="top" wrapText="1"/>
    </xf>
    <xf numFmtId="44" fontId="8" fillId="6" borderId="2" xfId="1" applyFont="1" applyFill="1" applyBorder="1" applyAlignment="1" applyProtection="1">
      <alignment horizontal="right" vertical="top" wrapText="1"/>
    </xf>
    <xf numFmtId="9" fontId="8" fillId="6" borderId="13" xfId="2" applyFont="1" applyFill="1" applyBorder="1" applyAlignment="1" applyProtection="1">
      <alignment horizontal="right" vertical="top" wrapText="1"/>
    </xf>
    <xf numFmtId="44" fontId="8" fillId="6" borderId="43" xfId="1" applyFont="1" applyFill="1" applyBorder="1" applyAlignment="1" applyProtection="1">
      <alignment horizontal="right" vertical="top" wrapText="1"/>
    </xf>
    <xf numFmtId="9" fontId="8" fillId="6" borderId="44" xfId="2" applyFont="1" applyFill="1" applyBorder="1" applyAlignment="1" applyProtection="1">
      <alignment horizontal="right" vertical="top" wrapText="1"/>
    </xf>
    <xf numFmtId="44" fontId="8" fillId="6" borderId="49" xfId="1" applyFont="1" applyFill="1" applyBorder="1" applyAlignment="1" applyProtection="1">
      <alignment horizontal="right" vertical="top" wrapText="1"/>
    </xf>
    <xf numFmtId="165" fontId="8" fillId="6" borderId="31" xfId="1" applyNumberFormat="1" applyFont="1" applyFill="1" applyBorder="1" applyAlignment="1" applyProtection="1">
      <alignment horizontal="right" vertical="top" wrapText="1"/>
    </xf>
    <xf numFmtId="165" fontId="8" fillId="6" borderId="2" xfId="1" applyNumberFormat="1" applyFont="1" applyFill="1" applyBorder="1" applyAlignment="1" applyProtection="1">
      <alignment horizontal="right" vertical="top" wrapText="1"/>
    </xf>
    <xf numFmtId="0" fontId="7" fillId="6" borderId="24" xfId="0" applyFont="1" applyFill="1" applyBorder="1" applyProtection="1">
      <protection hidden="1"/>
    </xf>
    <xf numFmtId="0" fontId="7" fillId="6" borderId="45" xfId="0" applyFont="1" applyFill="1" applyBorder="1" applyProtection="1">
      <protection hidden="1"/>
    </xf>
    <xf numFmtId="164" fontId="7" fillId="6" borderId="21" xfId="0" applyNumberFormat="1" applyFont="1" applyFill="1" applyBorder="1" applyProtection="1"/>
    <xf numFmtId="9" fontId="7" fillId="6" borderId="22" xfId="0" applyNumberFormat="1" applyFont="1" applyFill="1" applyBorder="1" applyProtection="1"/>
    <xf numFmtId="164" fontId="7" fillId="6" borderId="24" xfId="0" applyNumberFormat="1" applyFont="1" applyFill="1" applyBorder="1" applyProtection="1"/>
    <xf numFmtId="164" fontId="7" fillId="6" borderId="22" xfId="0" applyNumberFormat="1" applyFont="1" applyFill="1" applyBorder="1" applyProtection="1"/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8" fillId="0" borderId="2" xfId="0" applyFont="1" applyBorder="1"/>
    <xf numFmtId="0" fontId="5" fillId="0" borderId="2" xfId="0" applyFont="1" applyBorder="1"/>
    <xf numFmtId="4" fontId="21" fillId="0" borderId="0" xfId="0" applyNumberFormat="1" applyFont="1" applyBorder="1" applyAlignment="1">
      <alignment horizontal="justify" vertical="center"/>
    </xf>
    <xf numFmtId="0" fontId="23" fillId="0" borderId="0" xfId="0" applyFont="1" applyAlignment="1"/>
    <xf numFmtId="0" fontId="13" fillId="0" borderId="0" xfId="0" applyFont="1" applyFill="1" applyBorder="1" applyAlignment="1" applyProtection="1">
      <alignment horizontal="left" vertical="center" wrapText="1"/>
      <protection hidden="1"/>
    </xf>
    <xf numFmtId="49" fontId="22" fillId="0" borderId="0" xfId="0" applyNumberFormat="1" applyFont="1" applyBorder="1" applyAlignment="1">
      <alignment horizontal="justify" vertical="center"/>
    </xf>
    <xf numFmtId="164" fontId="13" fillId="0" borderId="0" xfId="0" applyNumberFormat="1" applyFont="1" applyFill="1" applyBorder="1" applyProtection="1">
      <protection hidden="1"/>
    </xf>
    <xf numFmtId="4" fontId="7" fillId="0" borderId="0" xfId="0" applyNumberFormat="1" applyFont="1" applyFill="1" applyBorder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14" fillId="0" borderId="21" xfId="0" applyNumberFormat="1" applyFont="1" applyFill="1" applyBorder="1" applyAlignment="1" applyProtection="1">
      <alignment horizontal="center"/>
      <protection hidden="1"/>
    </xf>
    <xf numFmtId="0" fontId="14" fillId="0" borderId="2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24" fillId="0" borderId="0" xfId="0" applyFont="1" applyBorder="1" applyAlignment="1" applyProtection="1">
      <protection hidden="1"/>
    </xf>
    <xf numFmtId="0" fontId="8" fillId="5" borderId="0" xfId="0" applyFont="1" applyFill="1" applyBorder="1" applyAlignment="1">
      <alignment horizontal="center" vertical="center" wrapText="1"/>
    </xf>
    <xf numFmtId="2" fontId="5" fillId="0" borderId="2" xfId="0" applyNumberFormat="1" applyFont="1" applyBorder="1"/>
    <xf numFmtId="1" fontId="8" fillId="6" borderId="5" xfId="0" applyNumberFormat="1" applyFont="1" applyFill="1" applyBorder="1" applyAlignment="1" applyProtection="1">
      <alignment horizontal="right" vertical="top" wrapText="1"/>
    </xf>
    <xf numFmtId="0" fontId="14" fillId="0" borderId="0" xfId="0" applyFont="1" applyBorder="1" applyAlignment="1">
      <alignment horizontal="left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4" fillId="0" borderId="0" xfId="0" applyFont="1"/>
    <xf numFmtId="44" fontId="14" fillId="0" borderId="0" xfId="0" applyNumberFormat="1" applyFont="1"/>
    <xf numFmtId="0" fontId="16" fillId="0" borderId="0" xfId="0" applyFont="1" applyBorder="1" applyAlignment="1" applyProtection="1">
      <alignment horizontal="left" vertical="top"/>
      <protection hidden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wrapText="1"/>
      <protection hidden="1"/>
    </xf>
    <xf numFmtId="0" fontId="8" fillId="0" borderId="3" xfId="0" applyFont="1" applyFill="1" applyBorder="1" applyAlignment="1" applyProtection="1">
      <alignment wrapText="1"/>
      <protection hidden="1"/>
    </xf>
    <xf numFmtId="0" fontId="5" fillId="0" borderId="51" xfId="0" applyFont="1" applyBorder="1" applyAlignment="1" applyProtection="1">
      <alignment wrapText="1"/>
      <protection hidden="1"/>
    </xf>
    <xf numFmtId="0" fontId="5" fillId="0" borderId="52" xfId="0" applyFont="1" applyBorder="1" applyAlignment="1" applyProtection="1">
      <alignment wrapText="1"/>
      <protection hidden="1"/>
    </xf>
    <xf numFmtId="0" fontId="5" fillId="0" borderId="53" xfId="0" applyFont="1" applyBorder="1" applyAlignment="1" applyProtection="1">
      <alignment wrapText="1"/>
      <protection hidden="1"/>
    </xf>
    <xf numFmtId="0" fontId="5" fillId="0" borderId="54" xfId="0" applyFont="1" applyBorder="1" applyAlignment="1" applyProtection="1">
      <alignment wrapText="1"/>
      <protection hidden="1"/>
    </xf>
    <xf numFmtId="0" fontId="5" fillId="0" borderId="55" xfId="0" applyFont="1" applyBorder="1" applyAlignment="1" applyProtection="1">
      <alignment wrapText="1"/>
      <protection hidden="1"/>
    </xf>
    <xf numFmtId="0" fontId="5" fillId="0" borderId="54" xfId="0" applyFont="1" applyFill="1" applyBorder="1" applyAlignment="1" applyProtection="1">
      <alignment vertical="top" wrapText="1"/>
      <protection hidden="1"/>
    </xf>
    <xf numFmtId="0" fontId="4" fillId="2" borderId="2" xfId="0" applyNumberFormat="1" applyFont="1" applyFill="1" applyBorder="1" applyAlignment="1" applyProtection="1">
      <alignment vertical="top" wrapText="1"/>
      <protection locked="0"/>
    </xf>
    <xf numFmtId="0" fontId="8" fillId="0" borderId="56" xfId="0" applyFont="1" applyFill="1" applyBorder="1" applyAlignment="1" applyProtection="1">
      <alignment vertical="top" wrapText="1"/>
      <protection hidden="1"/>
    </xf>
    <xf numFmtId="4" fontId="7" fillId="6" borderId="2" xfId="0" applyNumberFormat="1" applyFont="1" applyFill="1" applyBorder="1" applyAlignment="1" applyProtection="1">
      <alignment horizontal="right"/>
    </xf>
    <xf numFmtId="0" fontId="5" fillId="6" borderId="2" xfId="0" applyFont="1" applyFill="1" applyBorder="1" applyAlignment="1" applyProtection="1">
      <alignment vertical="top"/>
    </xf>
    <xf numFmtId="0" fontId="19" fillId="6" borderId="21" xfId="0" applyFont="1" applyFill="1" applyBorder="1" applyProtection="1"/>
    <xf numFmtId="0" fontId="20" fillId="6" borderId="21" xfId="0" applyFont="1" applyFill="1" applyBorder="1" applyProtection="1"/>
    <xf numFmtId="0" fontId="20" fillId="6" borderId="22" xfId="0" applyFont="1" applyFill="1" applyBorder="1" applyProtection="1"/>
    <xf numFmtId="0" fontId="13" fillId="0" borderId="2" xfId="0" applyFont="1" applyBorder="1" applyProtection="1"/>
    <xf numFmtId="44" fontId="14" fillId="0" borderId="2" xfId="0" applyNumberFormat="1" applyFont="1" applyBorder="1" applyProtection="1"/>
    <xf numFmtId="0" fontId="14" fillId="0" borderId="2" xfId="0" applyFont="1" applyBorder="1" applyProtection="1"/>
    <xf numFmtId="44" fontId="14" fillId="6" borderId="2" xfId="0" applyNumberFormat="1" applyFont="1" applyFill="1" applyBorder="1" applyProtection="1"/>
    <xf numFmtId="9" fontId="14" fillId="6" borderId="2" xfId="0" applyNumberFormat="1" applyFont="1" applyFill="1" applyBorder="1" applyProtection="1"/>
    <xf numFmtId="0" fontId="14" fillId="0" borderId="0" xfId="0" applyFont="1" applyBorder="1" applyProtection="1"/>
    <xf numFmtId="44" fontId="14" fillId="0" borderId="0" xfId="0" applyNumberFormat="1" applyFont="1" applyBorder="1" applyProtection="1"/>
    <xf numFmtId="9" fontId="8" fillId="4" borderId="45" xfId="1" applyNumberFormat="1" applyFont="1" applyFill="1" applyBorder="1" applyAlignment="1" applyProtection="1">
      <alignment horizontal="right" vertical="top" wrapText="1"/>
    </xf>
    <xf numFmtId="165" fontId="8" fillId="6" borderId="43" xfId="1" applyNumberFormat="1" applyFont="1" applyFill="1" applyBorder="1" applyAlignment="1" applyProtection="1">
      <alignment horizontal="right" vertical="top" wrapText="1"/>
    </xf>
    <xf numFmtId="9" fontId="6" fillId="4" borderId="6" xfId="1" applyNumberFormat="1" applyFont="1" applyFill="1" applyBorder="1" applyAlignment="1" applyProtection="1">
      <alignment horizontal="right" vertical="top" wrapText="1"/>
    </xf>
    <xf numFmtId="0" fontId="6" fillId="8" borderId="4" xfId="0" applyNumberFormat="1" applyFont="1" applyFill="1" applyBorder="1" applyAlignment="1" applyProtection="1">
      <alignment horizontal="left" vertical="top" wrapText="1"/>
      <protection locked="0"/>
    </xf>
    <xf numFmtId="0" fontId="6" fillId="8" borderId="4" xfId="0" applyNumberFormat="1" applyFont="1" applyFill="1" applyBorder="1" applyAlignment="1" applyProtection="1">
      <alignment horizontal="left" vertical="top" wrapText="1"/>
    </xf>
    <xf numFmtId="49" fontId="22" fillId="0" borderId="58" xfId="0" applyNumberFormat="1" applyFont="1" applyBorder="1" applyAlignment="1">
      <alignment horizontal="justify" vertical="center"/>
    </xf>
    <xf numFmtId="0" fontId="2" fillId="0" borderId="2" xfId="0" applyFont="1" applyBorder="1"/>
    <xf numFmtId="0" fontId="14" fillId="0" borderId="0" xfId="0" applyFont="1" applyBorder="1" applyAlignment="1"/>
    <xf numFmtId="0" fontId="27" fillId="0" borderId="0" xfId="0" applyFont="1" applyFill="1" applyBorder="1"/>
    <xf numFmtId="0" fontId="0" fillId="0" borderId="0" xfId="0" applyFill="1" applyBorder="1"/>
    <xf numFmtId="0" fontId="8" fillId="7" borderId="2" xfId="0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5" fillId="3" borderId="31" xfId="0" applyFont="1" applyFill="1" applyBorder="1" applyProtection="1">
      <protection hidden="1"/>
    </xf>
    <xf numFmtId="0" fontId="5" fillId="6" borderId="31" xfId="0" applyFont="1" applyFill="1" applyBorder="1" applyProtection="1">
      <protection hidden="1"/>
    </xf>
    <xf numFmtId="165" fontId="8" fillId="2" borderId="40" xfId="1" applyNumberFormat="1" applyFont="1" applyFill="1" applyBorder="1" applyAlignment="1" applyProtection="1">
      <alignment horizontal="right" vertical="top" wrapText="1"/>
      <protection locked="0"/>
    </xf>
    <xf numFmtId="165" fontId="8" fillId="2" borderId="31" xfId="1" applyNumberFormat="1" applyFont="1" applyFill="1" applyBorder="1" applyAlignment="1" applyProtection="1">
      <alignment horizontal="right" vertical="top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hidden="1"/>
    </xf>
    <xf numFmtId="164" fontId="8" fillId="6" borderId="39" xfId="2" applyNumberFormat="1" applyFont="1" applyFill="1" applyBorder="1" applyAlignment="1" applyProtection="1">
      <alignment horizontal="right" vertical="top" wrapText="1"/>
    </xf>
    <xf numFmtId="164" fontId="8" fillId="6" borderId="13" xfId="2" applyNumberFormat="1" applyFont="1" applyFill="1" applyBorder="1" applyAlignment="1" applyProtection="1">
      <alignment horizontal="right" vertical="top" wrapText="1"/>
    </xf>
    <xf numFmtId="164" fontId="8" fillId="6" borderId="16" xfId="2" applyNumberFormat="1" applyFont="1" applyFill="1" applyBorder="1" applyAlignment="1" applyProtection="1">
      <alignment horizontal="right" vertical="top" wrapText="1"/>
    </xf>
    <xf numFmtId="164" fontId="7" fillId="6" borderId="57" xfId="0" applyNumberFormat="1" applyFont="1" applyFill="1" applyBorder="1" applyAlignment="1" applyProtection="1">
      <alignment horizontal="right" vertical="center"/>
      <protection hidden="1"/>
    </xf>
    <xf numFmtId="164" fontId="7" fillId="6" borderId="48" xfId="0" applyNumberFormat="1" applyFont="1" applyFill="1" applyBorder="1" applyAlignment="1" applyProtection="1">
      <alignment horizontal="right" vertical="center"/>
      <protection hidden="1"/>
    </xf>
    <xf numFmtId="164" fontId="7" fillId="6" borderId="35" xfId="0" applyNumberFormat="1" applyFont="1" applyFill="1" applyBorder="1" applyAlignment="1" applyProtection="1">
      <alignment horizontal="right" vertical="center"/>
      <protection hidden="1"/>
    </xf>
    <xf numFmtId="164" fontId="7" fillId="6" borderId="23" xfId="0" applyNumberFormat="1" applyFont="1" applyFill="1" applyBorder="1" applyAlignment="1" applyProtection="1">
      <alignment horizontal="right" vertical="center"/>
      <protection hidden="1"/>
    </xf>
    <xf numFmtId="164" fontId="7" fillId="6" borderId="6" xfId="0" applyNumberFormat="1" applyFont="1" applyFill="1" applyBorder="1" applyAlignment="1" applyProtection="1">
      <alignment horizontal="right" vertical="center"/>
      <protection hidden="1"/>
    </xf>
    <xf numFmtId="9" fontId="6" fillId="9" borderId="6" xfId="1" applyNumberFormat="1" applyFont="1" applyFill="1" applyBorder="1" applyAlignment="1" applyProtection="1">
      <alignment horizontal="right" vertical="top" wrapText="1"/>
    </xf>
    <xf numFmtId="0" fontId="14" fillId="0" borderId="59" xfId="0" applyFont="1" applyBorder="1" applyProtection="1">
      <protection hidden="1"/>
    </xf>
    <xf numFmtId="0" fontId="14" fillId="0" borderId="20" xfId="0" applyFont="1" applyBorder="1" applyProtection="1">
      <protection hidden="1"/>
    </xf>
    <xf numFmtId="0" fontId="14" fillId="0" borderId="7" xfId="0" applyFont="1" applyBorder="1" applyProtection="1">
      <protection hidden="1"/>
    </xf>
    <xf numFmtId="164" fontId="5" fillId="6" borderId="15" xfId="0" applyNumberFormat="1" applyFont="1" applyFill="1" applyBorder="1" applyProtection="1"/>
    <xf numFmtId="164" fontId="5" fillId="6" borderId="31" xfId="0" applyNumberFormat="1" applyFont="1" applyFill="1" applyBorder="1" applyProtection="1"/>
    <xf numFmtId="0" fontId="14" fillId="0" borderId="24" xfId="0" applyNumberFormat="1" applyFont="1" applyBorder="1" applyAlignment="1" applyProtection="1">
      <alignment horizontal="center"/>
      <protection hidden="1"/>
    </xf>
    <xf numFmtId="0" fontId="7" fillId="0" borderId="41" xfId="0" applyFont="1" applyFill="1" applyBorder="1" applyAlignment="1" applyProtection="1">
      <alignment horizontal="center" vertical="center" wrapText="1"/>
      <protection hidden="1"/>
    </xf>
    <xf numFmtId="165" fontId="8" fillId="2" borderId="32" xfId="1" applyNumberFormat="1" applyFont="1" applyFill="1" applyBorder="1" applyAlignment="1" applyProtection="1">
      <alignment horizontal="right" vertical="top" wrapText="1"/>
      <protection locked="0"/>
    </xf>
    <xf numFmtId="165" fontId="8" fillId="2" borderId="5" xfId="1" applyNumberFormat="1" applyFont="1" applyFill="1" applyBorder="1" applyAlignment="1" applyProtection="1">
      <alignment horizontal="right" vertical="top" wrapText="1"/>
      <protection locked="0"/>
    </xf>
    <xf numFmtId="4" fontId="8" fillId="2" borderId="5" xfId="2" applyNumberFormat="1" applyFont="1" applyFill="1" applyBorder="1" applyAlignment="1" applyProtection="1">
      <alignment horizontal="right" vertical="top" wrapText="1"/>
      <protection locked="0"/>
    </xf>
    <xf numFmtId="4" fontId="8" fillId="2" borderId="34" xfId="2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165" fontId="8" fillId="2" borderId="38" xfId="1" applyNumberFormat="1" applyFont="1" applyFill="1" applyBorder="1" applyAlignment="1" applyProtection="1">
      <alignment horizontal="right" vertical="top" wrapText="1"/>
      <protection locked="0"/>
    </xf>
    <xf numFmtId="165" fontId="8" fillId="2" borderId="39" xfId="1" applyNumberFormat="1" applyFont="1" applyFill="1" applyBorder="1" applyAlignment="1" applyProtection="1">
      <alignment horizontal="right" vertical="top" wrapText="1"/>
      <protection locked="0"/>
    </xf>
    <xf numFmtId="165" fontId="8" fillId="2" borderId="10" xfId="1" applyNumberFormat="1" applyFont="1" applyFill="1" applyBorder="1" applyAlignment="1" applyProtection="1">
      <alignment horizontal="right" vertical="top" wrapText="1"/>
      <protection locked="0"/>
    </xf>
    <xf numFmtId="165" fontId="8" fillId="2" borderId="11" xfId="1" applyNumberFormat="1" applyFont="1" applyFill="1" applyBorder="1" applyAlignment="1" applyProtection="1">
      <alignment horizontal="right" vertical="top" wrapText="1"/>
      <protection locked="0"/>
    </xf>
    <xf numFmtId="0" fontId="13" fillId="0" borderId="6" xfId="0" applyFont="1" applyBorder="1" applyAlignment="1" applyProtection="1">
      <alignment wrapText="1" shrinkToFit="1"/>
      <protection hidden="1"/>
    </xf>
    <xf numFmtId="164" fontId="5" fillId="0" borderId="0" xfId="0" applyNumberFormat="1" applyFont="1" applyFill="1" applyBorder="1" applyProtection="1"/>
    <xf numFmtId="0" fontId="14" fillId="0" borderId="0" xfId="0" applyFont="1" applyFill="1" applyBorder="1" applyProtection="1">
      <protection hidden="1"/>
    </xf>
    <xf numFmtId="0" fontId="0" fillId="0" borderId="2" xfId="0" applyBorder="1"/>
    <xf numFmtId="0" fontId="27" fillId="0" borderId="2" xfId="0" applyFont="1" applyBorder="1"/>
    <xf numFmtId="44" fontId="5" fillId="6" borderId="61" xfId="0" applyNumberFormat="1" applyFont="1" applyFill="1" applyBorder="1" applyProtection="1">
      <protection hidden="1"/>
    </xf>
    <xf numFmtId="44" fontId="5" fillId="6" borderId="47" xfId="0" applyNumberFormat="1" applyFont="1" applyFill="1" applyBorder="1" applyProtection="1">
      <protection hidden="1"/>
    </xf>
    <xf numFmtId="44" fontId="5" fillId="6" borderId="62" xfId="0" applyNumberFormat="1" applyFont="1" applyFill="1" applyBorder="1" applyProtection="1">
      <protection hidden="1"/>
    </xf>
    <xf numFmtId="0" fontId="34" fillId="0" borderId="0" xfId="0" applyFont="1" applyBorder="1" applyAlignment="1" applyProtection="1">
      <alignment wrapText="1"/>
      <protection hidden="1"/>
    </xf>
    <xf numFmtId="0" fontId="6" fillId="0" borderId="2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wrapText="1"/>
      <protection hidden="1"/>
    </xf>
    <xf numFmtId="0" fontId="14" fillId="0" borderId="45" xfId="0" applyNumberFormat="1" applyFont="1" applyBorder="1" applyAlignment="1" applyProtection="1">
      <alignment horizontal="center"/>
      <protection hidden="1"/>
    </xf>
    <xf numFmtId="164" fontId="5" fillId="6" borderId="50" xfId="0" applyNumberFormat="1" applyFont="1" applyFill="1" applyBorder="1" applyProtection="1"/>
    <xf numFmtId="164" fontId="5" fillId="6" borderId="63" xfId="0" applyNumberFormat="1" applyFont="1" applyFill="1" applyBorder="1" applyProtection="1"/>
    <xf numFmtId="164" fontId="13" fillId="6" borderId="7" xfId="0" applyNumberFormat="1" applyFont="1" applyFill="1" applyBorder="1" applyProtection="1">
      <protection hidden="1"/>
    </xf>
    <xf numFmtId="165" fontId="8" fillId="2" borderId="12" xfId="1" applyNumberFormat="1" applyFont="1" applyFill="1" applyBorder="1" applyAlignment="1" applyProtection="1">
      <alignment horizontal="right" vertical="top" wrapText="1"/>
      <protection locked="0"/>
    </xf>
    <xf numFmtId="165" fontId="8" fillId="2" borderId="13" xfId="1" applyNumberFormat="1" applyFont="1" applyFill="1" applyBorder="1" applyAlignment="1" applyProtection="1">
      <alignment horizontal="right" vertical="top" wrapText="1"/>
      <protection locked="0"/>
    </xf>
    <xf numFmtId="0" fontId="7" fillId="0" borderId="64" xfId="0" applyFont="1" applyFill="1" applyBorder="1" applyAlignment="1" applyProtection="1">
      <alignment horizontal="center" vertical="center" wrapText="1"/>
      <protection hidden="1"/>
    </xf>
    <xf numFmtId="0" fontId="7" fillId="0" borderId="65" xfId="0" applyFont="1" applyFill="1" applyBorder="1" applyAlignment="1" applyProtection="1">
      <alignment horizontal="center" vertical="center" wrapText="1"/>
      <protection hidden="1"/>
    </xf>
    <xf numFmtId="4" fontId="7" fillId="6" borderId="60" xfId="0" applyNumberFormat="1" applyFont="1" applyFill="1" applyBorder="1" applyAlignment="1" applyProtection="1">
      <alignment horizontal="right" vertical="center"/>
      <protection hidden="1"/>
    </xf>
    <xf numFmtId="165" fontId="8" fillId="6" borderId="11" xfId="1" applyNumberFormat="1" applyFont="1" applyFill="1" applyBorder="1" applyAlignment="1" applyProtection="1">
      <alignment horizontal="right" vertical="top" wrapText="1"/>
    </xf>
    <xf numFmtId="165" fontId="8" fillId="2" borderId="14" xfId="1" applyNumberFormat="1" applyFont="1" applyFill="1" applyBorder="1" applyAlignment="1" applyProtection="1">
      <alignment horizontal="right" vertical="top" wrapText="1"/>
      <protection locked="0"/>
    </xf>
    <xf numFmtId="165" fontId="8" fillId="6" borderId="15" xfId="1" applyNumberFormat="1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horizontal="center" vertical="center" wrapText="1"/>
      <protection hidden="1"/>
    </xf>
    <xf numFmtId="165" fontId="8" fillId="2" borderId="33" xfId="1" applyNumberFormat="1" applyFont="1" applyFill="1" applyBorder="1" applyAlignment="1" applyProtection="1">
      <alignment horizontal="right" vertical="top" wrapText="1"/>
      <protection locked="0"/>
    </xf>
    <xf numFmtId="165" fontId="8" fillId="2" borderId="34" xfId="1" applyNumberFormat="1" applyFont="1" applyFill="1" applyBorder="1" applyAlignment="1" applyProtection="1">
      <alignment horizontal="right" vertical="top" wrapText="1"/>
      <protection locked="0"/>
    </xf>
    <xf numFmtId="4" fontId="7" fillId="6" borderId="35" xfId="0" applyNumberFormat="1" applyFont="1" applyFill="1" applyBorder="1" applyAlignment="1" applyProtection="1">
      <alignment horizontal="right" vertical="center"/>
      <protection hidden="1"/>
    </xf>
    <xf numFmtId="165" fontId="8" fillId="2" borderId="67" xfId="1" applyNumberFormat="1" applyFont="1" applyFill="1" applyBorder="1" applyAlignment="1" applyProtection="1">
      <alignment horizontal="right" vertical="top" wrapText="1"/>
      <protection locked="0"/>
    </xf>
    <xf numFmtId="165" fontId="8" fillId="2" borderId="43" xfId="1" applyNumberFormat="1" applyFont="1" applyFill="1" applyBorder="1" applyAlignment="1" applyProtection="1">
      <alignment horizontal="right" vertical="top" wrapText="1"/>
      <protection locked="0"/>
    </xf>
    <xf numFmtId="165" fontId="8" fillId="2" borderId="44" xfId="1" applyNumberFormat="1" applyFont="1" applyFill="1" applyBorder="1" applyAlignment="1" applyProtection="1">
      <alignment horizontal="right" vertical="top" wrapText="1"/>
      <protection locked="0"/>
    </xf>
    <xf numFmtId="4" fontId="7" fillId="6" borderId="24" xfId="0" applyNumberFormat="1" applyFont="1" applyFill="1" applyBorder="1" applyAlignment="1" applyProtection="1">
      <alignment horizontal="right" vertical="center"/>
      <protection hidden="1"/>
    </xf>
    <xf numFmtId="4" fontId="7" fillId="6" borderId="21" xfId="0" applyNumberFormat="1" applyFont="1" applyFill="1" applyBorder="1" applyAlignment="1" applyProtection="1">
      <alignment horizontal="right" vertical="center"/>
      <protection hidden="1"/>
    </xf>
    <xf numFmtId="4" fontId="7" fillId="6" borderId="22" xfId="0" applyNumberFormat="1" applyFont="1" applyFill="1" applyBorder="1" applyAlignment="1" applyProtection="1">
      <alignment horizontal="right" vertical="center"/>
      <protection hidden="1"/>
    </xf>
    <xf numFmtId="165" fontId="8" fillId="2" borderId="42" xfId="1" applyNumberFormat="1" applyFont="1" applyFill="1" applyBorder="1" applyAlignment="1" applyProtection="1">
      <alignment horizontal="right" vertical="top" wrapText="1"/>
      <protection locked="0"/>
    </xf>
    <xf numFmtId="4" fontId="7" fillId="6" borderId="41" xfId="0" applyNumberFormat="1" applyFont="1" applyFill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wrapText="1"/>
      <protection hidden="1"/>
    </xf>
    <xf numFmtId="0" fontId="13" fillId="0" borderId="69" xfId="0" applyFont="1" applyBorder="1" applyAlignment="1" applyProtection="1">
      <alignment wrapText="1"/>
      <protection hidden="1"/>
    </xf>
    <xf numFmtId="164" fontId="5" fillId="6" borderId="32" xfId="0" applyNumberFormat="1" applyFont="1" applyFill="1" applyBorder="1" applyProtection="1"/>
    <xf numFmtId="0" fontId="13" fillId="0" borderId="0" xfId="0" applyFont="1" applyBorder="1" applyAlignment="1" applyProtection="1">
      <protection hidden="1"/>
    </xf>
    <xf numFmtId="0" fontId="14" fillId="0" borderId="0" xfId="0" applyNumberFormat="1" applyFont="1" applyFill="1" applyBorder="1" applyAlignment="1" applyProtection="1">
      <alignment horizontal="center"/>
      <protection hidden="1"/>
    </xf>
    <xf numFmtId="0" fontId="14" fillId="0" borderId="9" xfId="0" applyNumberFormat="1" applyFont="1" applyBorder="1" applyAlignment="1" applyProtection="1">
      <alignment horizontal="center"/>
      <protection hidden="1"/>
    </xf>
    <xf numFmtId="164" fontId="5" fillId="6" borderId="70" xfId="0" applyNumberFormat="1" applyFont="1" applyFill="1" applyBorder="1" applyProtection="1"/>
    <xf numFmtId="164" fontId="5" fillId="6" borderId="68" xfId="0" applyNumberFormat="1" applyFont="1" applyFill="1" applyBorder="1" applyProtection="1"/>
    <xf numFmtId="0" fontId="7" fillId="0" borderId="31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166" fontId="5" fillId="8" borderId="14" xfId="2" applyNumberFormat="1" applyFont="1" applyFill="1" applyBorder="1" applyProtection="1"/>
    <xf numFmtId="166" fontId="5" fillId="8" borderId="15" xfId="2" applyNumberFormat="1" applyFont="1" applyFill="1" applyBorder="1" applyProtection="1"/>
    <xf numFmtId="166" fontId="5" fillId="8" borderId="16" xfId="2" applyNumberFormat="1" applyFont="1" applyFill="1" applyBorder="1" applyProtection="1"/>
    <xf numFmtId="164" fontId="13" fillId="0" borderId="0" xfId="0" applyNumberFormat="1" applyFont="1" applyFill="1" applyBorder="1" applyAlignment="1" applyProtection="1">
      <alignment wrapText="1"/>
      <protection hidden="1"/>
    </xf>
    <xf numFmtId="164" fontId="7" fillId="6" borderId="61" xfId="0" applyNumberFormat="1" applyFont="1" applyFill="1" applyBorder="1" applyAlignment="1" applyProtection="1">
      <alignment wrapText="1"/>
      <protection hidden="1"/>
    </xf>
    <xf numFmtId="164" fontId="7" fillId="6" borderId="62" xfId="0" applyNumberFormat="1" applyFont="1" applyFill="1" applyBorder="1" applyAlignment="1" applyProtection="1">
      <alignment wrapText="1"/>
      <protection hidden="1"/>
    </xf>
    <xf numFmtId="0" fontId="5" fillId="0" borderId="61" xfId="0" applyFont="1" applyFill="1" applyBorder="1" applyAlignment="1" applyProtection="1">
      <alignment horizontal="center"/>
      <protection hidden="1"/>
    </xf>
    <xf numFmtId="0" fontId="5" fillId="0" borderId="47" xfId="0" applyFont="1" applyFill="1" applyBorder="1" applyAlignment="1" applyProtection="1">
      <alignment horizontal="center"/>
      <protection hidden="1"/>
    </xf>
    <xf numFmtId="0" fontId="5" fillId="0" borderId="62" xfId="0" applyFont="1" applyFill="1" applyBorder="1" applyAlignment="1" applyProtection="1">
      <alignment horizontal="center"/>
      <protection hidden="1"/>
    </xf>
    <xf numFmtId="0" fontId="14" fillId="0" borderId="2" xfId="0" applyFont="1" applyFill="1" applyBorder="1" applyProtection="1"/>
    <xf numFmtId="0" fontId="14" fillId="0" borderId="0" xfId="0" applyFont="1" applyFill="1" applyBorder="1" applyProtection="1"/>
    <xf numFmtId="0" fontId="13" fillId="0" borderId="2" xfId="0" applyFont="1" applyFill="1" applyBorder="1" applyProtection="1"/>
    <xf numFmtId="1" fontId="8" fillId="6" borderId="2" xfId="0" applyNumberFormat="1" applyFont="1" applyFill="1" applyBorder="1" applyAlignment="1" applyProtection="1">
      <alignment horizontal="right" vertical="top" wrapText="1"/>
    </xf>
    <xf numFmtId="1" fontId="13" fillId="6" borderId="31" xfId="0" applyNumberFormat="1" applyFont="1" applyFill="1" applyBorder="1"/>
    <xf numFmtId="0" fontId="14" fillId="0" borderId="0" xfId="0" applyFont="1" applyAlignment="1" applyProtection="1">
      <alignment horizontal="center"/>
      <protection hidden="1"/>
    </xf>
    <xf numFmtId="0" fontId="32" fillId="6" borderId="0" xfId="0" applyFont="1" applyFill="1" applyBorder="1" applyAlignment="1" applyProtection="1">
      <alignment horizontal="left" wrapText="1"/>
      <protection hidden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5" fillId="0" borderId="37" xfId="0" applyFont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>
      <alignment horizontal="center" wrapText="1"/>
    </xf>
    <xf numFmtId="0" fontId="13" fillId="6" borderId="0" xfId="0" applyFont="1" applyFill="1" applyBorder="1" applyAlignment="1" applyProtection="1">
      <alignment horizontal="left" vertical="center" wrapText="1"/>
      <protection hidden="1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5" fillId="0" borderId="7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164" fontId="13" fillId="0" borderId="28" xfId="0" applyNumberFormat="1" applyFont="1" applyFill="1" applyBorder="1" applyAlignment="1" applyProtection="1">
      <alignment horizontal="left" wrapText="1"/>
      <protection hidden="1"/>
    </xf>
    <xf numFmtId="164" fontId="13" fillId="0" borderId="0" xfId="0" applyNumberFormat="1" applyFont="1" applyFill="1" applyBorder="1" applyAlignment="1" applyProtection="1">
      <alignment horizontal="left" wrapText="1"/>
      <protection hidden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/>
      <protection hidden="1"/>
    </xf>
    <xf numFmtId="0" fontId="13" fillId="0" borderId="8" xfId="0" applyFont="1" applyFill="1" applyBorder="1" applyAlignment="1" applyProtection="1">
      <alignment horizontal="center"/>
      <protection hidden="1"/>
    </xf>
    <xf numFmtId="0" fontId="13" fillId="0" borderId="9" xfId="0" applyFont="1" applyFill="1" applyBorder="1" applyAlignment="1" applyProtection="1">
      <alignment horizontal="center"/>
      <protection hidden="1"/>
    </xf>
    <xf numFmtId="4" fontId="13" fillId="0" borderId="0" xfId="0" applyNumberFormat="1" applyFont="1" applyFill="1" applyBorder="1" applyAlignment="1" applyProtection="1">
      <alignment horizontal="left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7" fillId="0" borderId="36" xfId="0" applyFont="1" applyFill="1" applyBorder="1" applyAlignment="1" applyProtection="1">
      <alignment horizontal="center" vertical="center" wrapText="1"/>
      <protection hidden="1"/>
    </xf>
    <xf numFmtId="0" fontId="7" fillId="0" borderId="30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/>
    </xf>
  </cellXfs>
  <cellStyles count="5">
    <cellStyle name="Navadno" xfId="0" builtinId="0"/>
    <cellStyle name="Navadno 2" xfId="3" xr:uid="{7D717C2E-B655-4EFB-B463-FDC39D79BDDB}"/>
    <cellStyle name="Navadno 3" xfId="4" xr:uid="{952D94A8-F556-420F-B3E5-370BEF689E55}"/>
    <cellStyle name="Odstotek" xfId="2" builtinId="5"/>
    <cellStyle name="Valuta" xfId="1" builtinId="4"/>
  </cellStyles>
  <dxfs count="10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9547</xdr:colOff>
      <xdr:row>0</xdr:row>
      <xdr:rowOff>19051</xdr:rowOff>
    </xdr:from>
    <xdr:to>
      <xdr:col>0</xdr:col>
      <xdr:colOff>2566690</xdr:colOff>
      <xdr:row>3</xdr:row>
      <xdr:rowOff>18984</xdr:rowOff>
    </xdr:to>
    <xdr:pic>
      <xdr:nvPicPr>
        <xdr:cNvPr id="3" name="Slika 2" descr="Logotip Ministrstva za javno upravo">
          <a:extLst>
            <a:ext uri="{FF2B5EF4-FFF2-40B4-BE49-F238E27FC236}">
              <a16:creationId xmlns:a16="http://schemas.microsoft.com/office/drawing/2014/main" id="{7E79D362-48B7-4EC1-8C5F-D71159F3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" y="19051"/>
          <a:ext cx="2557143" cy="54285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85725</xdr:rowOff>
    </xdr:from>
    <xdr:to>
      <xdr:col>2</xdr:col>
      <xdr:colOff>1791653</xdr:colOff>
      <xdr:row>3</xdr:row>
      <xdr:rowOff>168593</xdr:rowOff>
    </xdr:to>
    <xdr:pic>
      <xdr:nvPicPr>
        <xdr:cNvPr id="4" name="Slika 9" descr="naložba nov">
          <a:extLst>
            <a:ext uri="{FF2B5EF4-FFF2-40B4-BE49-F238E27FC236}">
              <a16:creationId xmlns:a16="http://schemas.microsoft.com/office/drawing/2014/main" id="{35188C16-2F87-47E2-9D7E-73F19929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85725"/>
          <a:ext cx="1791653" cy="62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1642743</xdr:colOff>
      <xdr:row>2</xdr:row>
      <xdr:rowOff>161858</xdr:rowOff>
    </xdr:to>
    <xdr:pic>
      <xdr:nvPicPr>
        <xdr:cNvPr id="4" name="Slika 3" descr="Logotip Ministrstva za javno upravo">
          <a:extLst>
            <a:ext uri="{FF2B5EF4-FFF2-40B4-BE49-F238E27FC236}">
              <a16:creationId xmlns:a16="http://schemas.microsoft.com/office/drawing/2014/main" id="{76788F61-273D-4A97-A9E1-37C78D47C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57143" cy="542858"/>
        </a:xfrm>
        <a:prstGeom prst="rect">
          <a:avLst/>
        </a:prstGeom>
      </xdr:spPr>
    </xdr:pic>
    <xdr:clientData/>
  </xdr:twoCellAnchor>
  <xdr:twoCellAnchor>
    <xdr:from>
      <xdr:col>11</xdr:col>
      <xdr:colOff>828675</xdr:colOff>
      <xdr:row>0</xdr:row>
      <xdr:rowOff>123825</xdr:rowOff>
    </xdr:from>
    <xdr:to>
      <xdr:col>13</xdr:col>
      <xdr:colOff>505778</xdr:colOff>
      <xdr:row>3</xdr:row>
      <xdr:rowOff>178118</xdr:rowOff>
    </xdr:to>
    <xdr:pic>
      <xdr:nvPicPr>
        <xdr:cNvPr id="5" name="Slika 9" descr="naložba nov">
          <a:extLst>
            <a:ext uri="{FF2B5EF4-FFF2-40B4-BE49-F238E27FC236}">
              <a16:creationId xmlns:a16="http://schemas.microsoft.com/office/drawing/2014/main" id="{C2FA665F-1110-483A-BF33-75EFAFEA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825" y="123825"/>
          <a:ext cx="1791653" cy="62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57150</xdr:rowOff>
    </xdr:from>
    <xdr:to>
      <xdr:col>2</xdr:col>
      <xdr:colOff>1318893</xdr:colOff>
      <xdr:row>4</xdr:row>
      <xdr:rowOff>57083</xdr:rowOff>
    </xdr:to>
    <xdr:pic>
      <xdr:nvPicPr>
        <xdr:cNvPr id="4" name="Slika 3" descr="Logotip Ministrstva za javno upravo">
          <a:extLst>
            <a:ext uri="{FF2B5EF4-FFF2-40B4-BE49-F238E27FC236}">
              <a16:creationId xmlns:a16="http://schemas.microsoft.com/office/drawing/2014/main" id="{24275074-904E-40FF-AF92-5C8384DC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38125"/>
          <a:ext cx="2557143" cy="542858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1</xdr:row>
      <xdr:rowOff>76200</xdr:rowOff>
    </xdr:from>
    <xdr:to>
      <xdr:col>12</xdr:col>
      <xdr:colOff>877253</xdr:colOff>
      <xdr:row>4</xdr:row>
      <xdr:rowOff>159068</xdr:rowOff>
    </xdr:to>
    <xdr:pic>
      <xdr:nvPicPr>
        <xdr:cNvPr id="5" name="Slika 9" descr="naložba nov">
          <a:extLst>
            <a:ext uri="{FF2B5EF4-FFF2-40B4-BE49-F238E27FC236}">
              <a16:creationId xmlns:a16="http://schemas.microsoft.com/office/drawing/2014/main" id="{9574F062-3A17-484D-B3EB-6FC478BBD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0341" y="258041"/>
          <a:ext cx="1673889" cy="6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1376043</xdr:colOff>
      <xdr:row>2</xdr:row>
      <xdr:rowOff>173288</xdr:rowOff>
    </xdr:to>
    <xdr:pic>
      <xdr:nvPicPr>
        <xdr:cNvPr id="5" name="Slika 4" descr="Logotip Ministrstva za javno upravo">
          <a:extLst>
            <a:ext uri="{FF2B5EF4-FFF2-40B4-BE49-F238E27FC236}">
              <a16:creationId xmlns:a16="http://schemas.microsoft.com/office/drawing/2014/main" id="{FEBCBD27-5FC5-489F-8A61-47C327DD9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57143" cy="542858"/>
        </a:xfrm>
        <a:prstGeom prst="rect">
          <a:avLst/>
        </a:prstGeom>
      </xdr:spPr>
    </xdr:pic>
    <xdr:clientData/>
  </xdr:twoCellAnchor>
  <xdr:twoCellAnchor>
    <xdr:from>
      <xdr:col>8</xdr:col>
      <xdr:colOff>885825</xdr:colOff>
      <xdr:row>0</xdr:row>
      <xdr:rowOff>114300</xdr:rowOff>
    </xdr:from>
    <xdr:to>
      <xdr:col>10</xdr:col>
      <xdr:colOff>684068</xdr:colOff>
      <xdr:row>4</xdr:row>
      <xdr:rowOff>16193</xdr:rowOff>
    </xdr:to>
    <xdr:pic>
      <xdr:nvPicPr>
        <xdr:cNvPr id="7" name="Slika 9" descr="naložba nov">
          <a:extLst>
            <a:ext uri="{FF2B5EF4-FFF2-40B4-BE49-F238E27FC236}">
              <a16:creationId xmlns:a16="http://schemas.microsoft.com/office/drawing/2014/main" id="{749136CE-AD69-4354-8B40-FD61D975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780" y="114300"/>
          <a:ext cx="1582015" cy="629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1442718</xdr:colOff>
      <xdr:row>3</xdr:row>
      <xdr:rowOff>4015</xdr:rowOff>
    </xdr:to>
    <xdr:pic>
      <xdr:nvPicPr>
        <xdr:cNvPr id="4" name="Slika 3" descr="Logotip Ministrstva za javno upravo">
          <a:extLst>
            <a:ext uri="{FF2B5EF4-FFF2-40B4-BE49-F238E27FC236}">
              <a16:creationId xmlns:a16="http://schemas.microsoft.com/office/drawing/2014/main" id="{2826943E-30BD-4397-84E8-9C930E486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57143" cy="542858"/>
        </a:xfrm>
        <a:prstGeom prst="rect">
          <a:avLst/>
        </a:prstGeom>
      </xdr:spPr>
    </xdr:pic>
    <xdr:clientData/>
  </xdr:twoCellAnchor>
  <xdr:twoCellAnchor>
    <xdr:from>
      <xdr:col>19</xdr:col>
      <xdr:colOff>474134</xdr:colOff>
      <xdr:row>0</xdr:row>
      <xdr:rowOff>139700</xdr:rowOff>
    </xdr:from>
    <xdr:to>
      <xdr:col>20</xdr:col>
      <xdr:colOff>1395836</xdr:colOff>
      <xdr:row>4</xdr:row>
      <xdr:rowOff>42651</xdr:rowOff>
    </xdr:to>
    <xdr:pic>
      <xdr:nvPicPr>
        <xdr:cNvPr id="5" name="Slika 9" descr="naložba nov">
          <a:extLst>
            <a:ext uri="{FF2B5EF4-FFF2-40B4-BE49-F238E27FC236}">
              <a16:creationId xmlns:a16="http://schemas.microsoft.com/office/drawing/2014/main" id="{F0F94EA5-23B8-4FC7-8F8B-7B47E543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717" y="139700"/>
          <a:ext cx="1800119" cy="62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zoomScaleNormal="100" workbookViewId="0">
      <selection activeCell="A6" sqref="A6:C7"/>
    </sheetView>
  </sheetViews>
  <sheetFormatPr defaultColWidth="9.109375" defaultRowHeight="14.4" x14ac:dyDescent="0.3"/>
  <cols>
    <col min="1" max="1" width="40.109375" style="2" customWidth="1"/>
    <col min="2" max="2" width="37.5546875" style="2" customWidth="1"/>
    <col min="3" max="3" width="27.109375" style="4" customWidth="1"/>
    <col min="4" max="4" width="40.109375" style="2" customWidth="1"/>
    <col min="5" max="5" width="11.44140625" style="2" customWidth="1"/>
    <col min="6" max="6" width="17.6640625" style="2" customWidth="1"/>
    <col min="7" max="7" width="13.44140625" style="2" customWidth="1"/>
    <col min="8" max="8" width="12.6640625" style="2" customWidth="1"/>
    <col min="9" max="9" width="15.44140625" style="2" customWidth="1"/>
    <col min="10" max="10" width="14.44140625" style="2" customWidth="1"/>
    <col min="11" max="11" width="13.88671875" style="2" customWidth="1"/>
    <col min="12" max="12" width="13.44140625" style="2" customWidth="1"/>
    <col min="13" max="13" width="15.33203125" style="2" customWidth="1"/>
    <col min="14" max="14" width="16.33203125" style="2" customWidth="1"/>
    <col min="15" max="15" width="10.88671875" style="2" customWidth="1"/>
    <col min="16" max="16" width="13" style="2" customWidth="1"/>
    <col min="17" max="17" width="13.6640625" style="2" customWidth="1"/>
    <col min="18" max="16384" width="9.109375" style="2"/>
  </cols>
  <sheetData>
    <row r="1" spans="1:9" ht="13.8" x14ac:dyDescent="0.25">
      <c r="A1" s="17"/>
      <c r="B1" s="17"/>
      <c r="C1" s="24"/>
      <c r="D1" s="17"/>
      <c r="E1" s="1"/>
      <c r="F1" s="1"/>
    </row>
    <row r="2" spans="1:9" ht="13.8" x14ac:dyDescent="0.25">
      <c r="A2" s="17"/>
      <c r="B2" s="17"/>
      <c r="C2" s="24"/>
      <c r="D2" s="17"/>
      <c r="E2" s="1"/>
      <c r="F2" s="1"/>
    </row>
    <row r="3" spans="1:9" ht="13.8" x14ac:dyDescent="0.25">
      <c r="A3" s="17"/>
      <c r="B3" s="17"/>
      <c r="C3" s="24"/>
      <c r="D3" s="17"/>
      <c r="E3" s="1"/>
      <c r="F3" s="1"/>
    </row>
    <row r="4" spans="1:9" ht="13.8" x14ac:dyDescent="0.25">
      <c r="A4" s="17"/>
      <c r="B4" s="17"/>
      <c r="C4" s="24"/>
      <c r="D4" s="17"/>
      <c r="E4" s="1"/>
      <c r="F4" s="1"/>
    </row>
    <row r="5" spans="1:9" ht="13.8" x14ac:dyDescent="0.25">
      <c r="A5" s="17"/>
      <c r="B5" s="17"/>
      <c r="C5" s="24"/>
      <c r="D5" s="17"/>
      <c r="E5" s="1"/>
      <c r="F5" s="1"/>
    </row>
    <row r="6" spans="1:9" ht="14.25" customHeight="1" x14ac:dyDescent="0.25">
      <c r="A6" s="291" t="s">
        <v>1834</v>
      </c>
      <c r="B6" s="291"/>
      <c r="C6" s="291"/>
      <c r="D6" s="147"/>
      <c r="E6" s="1"/>
      <c r="F6" s="1"/>
    </row>
    <row r="7" spans="1:9" ht="14.25" customHeight="1" x14ac:dyDescent="0.25">
      <c r="A7" s="291"/>
      <c r="B7" s="291"/>
      <c r="C7" s="291"/>
      <c r="D7" s="147"/>
      <c r="E7" s="1"/>
      <c r="F7" s="1"/>
    </row>
    <row r="8" spans="1:9" ht="13.8" x14ac:dyDescent="0.25">
      <c r="A8" s="17"/>
      <c r="B8" s="17"/>
      <c r="C8" s="24"/>
      <c r="D8" s="17"/>
      <c r="E8" s="1"/>
      <c r="F8" s="1"/>
    </row>
    <row r="9" spans="1:9" ht="13.8" x14ac:dyDescent="0.25">
      <c r="A9" s="29" t="s">
        <v>0</v>
      </c>
      <c r="B9" s="17"/>
      <c r="C9" s="24"/>
      <c r="D9" s="17"/>
      <c r="E9" s="1"/>
      <c r="F9" s="1"/>
    </row>
    <row r="10" spans="1:9" ht="22.8" x14ac:dyDescent="0.25">
      <c r="A10" s="30" t="s">
        <v>1345</v>
      </c>
      <c r="B10" s="30"/>
      <c r="C10" s="24"/>
      <c r="D10" s="17"/>
      <c r="E10" s="1"/>
      <c r="F10" s="1"/>
    </row>
    <row r="11" spans="1:9" ht="13.8" x14ac:dyDescent="0.25">
      <c r="A11" s="17"/>
      <c r="B11" s="17"/>
      <c r="C11" s="24"/>
      <c r="D11" s="31"/>
      <c r="E11" s="1"/>
      <c r="F11" s="1"/>
    </row>
    <row r="12" spans="1:9" ht="13.8" x14ac:dyDescent="0.25">
      <c r="A12" s="32" t="s">
        <v>1</v>
      </c>
      <c r="B12" s="17"/>
      <c r="C12" s="24"/>
      <c r="D12" s="64" t="s">
        <v>2</v>
      </c>
      <c r="E12" s="7"/>
      <c r="F12" s="7"/>
      <c r="H12" s="3"/>
    </row>
    <row r="13" spans="1:9" ht="24" customHeight="1" x14ac:dyDescent="0.3">
      <c r="A13" s="168" t="s">
        <v>1814</v>
      </c>
      <c r="B13" s="169" t="s">
        <v>1804</v>
      </c>
      <c r="C13" s="33"/>
      <c r="D13" s="64" t="s">
        <v>42</v>
      </c>
      <c r="E13" s="20"/>
      <c r="F13" s="20"/>
      <c r="G13"/>
      <c r="H13" s="5"/>
    </row>
    <row r="14" spans="1:9" s="13" customFormat="1" ht="12.75" customHeight="1" x14ac:dyDescent="0.25">
      <c r="A14" s="9"/>
      <c r="B14" s="9"/>
      <c r="C14" s="33"/>
      <c r="D14" s="65"/>
      <c r="E14" s="9"/>
      <c r="F14" s="10"/>
      <c r="G14" s="11"/>
      <c r="H14" s="12"/>
      <c r="I14" s="12"/>
    </row>
    <row r="15" spans="1:9" s="13" customFormat="1" ht="13.8" x14ac:dyDescent="0.25">
      <c r="A15" s="32" t="s">
        <v>3</v>
      </c>
      <c r="B15" s="24"/>
      <c r="C15" s="15"/>
      <c r="D15" s="65"/>
      <c r="E15" s="9"/>
      <c r="F15" s="10"/>
      <c r="G15" s="11"/>
      <c r="H15" s="12"/>
      <c r="I15" s="12"/>
    </row>
    <row r="16" spans="1:9" s="13" customFormat="1" ht="24" customHeight="1" x14ac:dyDescent="0.25">
      <c r="A16" s="168" t="s">
        <v>1839</v>
      </c>
      <c r="B16" s="171">
        <f>'Pregled sofinanciranja'!E40</f>
        <v>0</v>
      </c>
      <c r="C16" s="33"/>
      <c r="D16" s="64" t="s">
        <v>1838</v>
      </c>
      <c r="E16" s="8"/>
      <c r="F16" s="8"/>
      <c r="G16" s="11"/>
      <c r="H16" s="12"/>
      <c r="I16" s="12"/>
    </row>
    <row r="17" spans="1:9" s="13" customFormat="1" ht="22.8" x14ac:dyDescent="0.25">
      <c r="A17" s="170" t="s">
        <v>1853</v>
      </c>
      <c r="B17" s="171">
        <f>'Pregled sofinanciranja'!H40</f>
        <v>0</v>
      </c>
      <c r="C17" s="33"/>
      <c r="D17" s="107" t="s">
        <v>4</v>
      </c>
      <c r="E17" s="8"/>
      <c r="F17" s="8"/>
      <c r="G17" s="11"/>
      <c r="H17" s="12"/>
      <c r="I17" s="12"/>
    </row>
    <row r="18" spans="1:9" s="13" customFormat="1" ht="12.75" customHeight="1" x14ac:dyDescent="0.25">
      <c r="A18" s="9"/>
      <c r="B18" s="9"/>
      <c r="C18" s="33"/>
      <c r="D18" s="66"/>
      <c r="E18" s="9"/>
      <c r="F18" s="137"/>
      <c r="G18" s="11"/>
      <c r="H18" s="12"/>
      <c r="I18" s="12"/>
    </row>
    <row r="19" spans="1:9" s="13" customFormat="1" ht="13.8" x14ac:dyDescent="0.25">
      <c r="A19" s="32" t="s">
        <v>1337</v>
      </c>
      <c r="B19" s="9"/>
      <c r="C19" s="33"/>
      <c r="D19" s="66"/>
      <c r="E19" s="9"/>
      <c r="F19" s="137"/>
      <c r="G19" s="11"/>
      <c r="H19" s="12"/>
      <c r="I19" s="12"/>
    </row>
    <row r="20" spans="1:9" x14ac:dyDescent="0.3">
      <c r="A20" s="166" t="s">
        <v>1346</v>
      </c>
      <c r="B20" s="62"/>
      <c r="C20" s="33"/>
      <c r="D20" s="107" t="s">
        <v>11</v>
      </c>
      <c r="E20" s="8"/>
      <c r="F20" s="137"/>
      <c r="G20"/>
    </row>
    <row r="21" spans="1:9" x14ac:dyDescent="0.3">
      <c r="A21" s="35" t="s">
        <v>6</v>
      </c>
      <c r="B21" s="93" t="e">
        <f>VLOOKUP(B20,Seznami!A:H,4,FALSE)</f>
        <v>#N/A</v>
      </c>
      <c r="C21" s="33"/>
      <c r="D21" s="107" t="s">
        <v>224</v>
      </c>
      <c r="E21" s="8"/>
      <c r="F21" s="137"/>
      <c r="G21"/>
    </row>
    <row r="22" spans="1:9" x14ac:dyDescent="0.3">
      <c r="A22" s="36" t="s">
        <v>7</v>
      </c>
      <c r="B22" s="93" t="e">
        <f>VLOOKUP('Sploš. pod. o proj. in prij.'!B20,Seznami!A:H,5,FALSE)</f>
        <v>#N/A</v>
      </c>
      <c r="C22" s="33"/>
      <c r="D22" s="107" t="s">
        <v>224</v>
      </c>
      <c r="E22" s="8"/>
      <c r="F22" s="7"/>
      <c r="G22"/>
    </row>
    <row r="23" spans="1:9" x14ac:dyDescent="0.3">
      <c r="A23" s="36" t="s">
        <v>8</v>
      </c>
      <c r="B23" s="93" t="e">
        <f>VLOOKUP(B20,Seznami!A:H,6,FALSE)</f>
        <v>#N/A</v>
      </c>
      <c r="C23" s="33"/>
      <c r="D23" s="107" t="s">
        <v>224</v>
      </c>
      <c r="E23" s="8"/>
      <c r="F23" s="8"/>
      <c r="G23"/>
    </row>
    <row r="24" spans="1:9" x14ac:dyDescent="0.3">
      <c r="A24" s="36" t="s">
        <v>9</v>
      </c>
      <c r="B24" s="93" t="e">
        <f>VLOOKUP('Sploš. pod. o proj. in prij.'!B20,Seznami!A:H,7,FALSE)</f>
        <v>#N/A</v>
      </c>
      <c r="C24" s="33"/>
      <c r="D24" s="107" t="s">
        <v>224</v>
      </c>
      <c r="E24" s="8"/>
      <c r="F24" s="8"/>
      <c r="G24"/>
    </row>
    <row r="25" spans="1:9" x14ac:dyDescent="0.3">
      <c r="A25" s="161" t="s">
        <v>438</v>
      </c>
      <c r="B25" s="93" t="e">
        <f>VLOOKUP(B20,Seznami!A:H,8,FALSE)</f>
        <v>#N/A</v>
      </c>
      <c r="C25" s="33"/>
      <c r="D25" s="107" t="s">
        <v>224</v>
      </c>
      <c r="E25" s="8"/>
      <c r="F25" s="8"/>
      <c r="G25"/>
    </row>
    <row r="26" spans="1:9" x14ac:dyDescent="0.3">
      <c r="A26" s="162" t="s">
        <v>10</v>
      </c>
      <c r="B26" s="93">
        <f>B20</f>
        <v>0</v>
      </c>
      <c r="C26" s="33"/>
      <c r="D26" s="107" t="s">
        <v>224</v>
      </c>
      <c r="E26" s="8"/>
      <c r="F26" s="8"/>
      <c r="G26"/>
    </row>
    <row r="27" spans="1:9" x14ac:dyDescent="0.3">
      <c r="A27" s="161" t="s">
        <v>1802</v>
      </c>
      <c r="B27" s="93" t="e">
        <f>VLOOKUP(B20,Seznami!$A$1:$C$213,2,FALSE)</f>
        <v>#N/A</v>
      </c>
      <c r="C27" s="33"/>
      <c r="D27" s="107" t="s">
        <v>224</v>
      </c>
      <c r="E27" s="8"/>
      <c r="F27" s="8"/>
      <c r="G27"/>
    </row>
    <row r="28" spans="1:9" ht="22.8" x14ac:dyDescent="0.3">
      <c r="A28" s="36" t="s">
        <v>1783</v>
      </c>
      <c r="B28" s="62"/>
      <c r="C28" s="33"/>
      <c r="D28" s="146" t="s">
        <v>1800</v>
      </c>
      <c r="E28" s="8"/>
      <c r="F28" s="8"/>
      <c r="G28"/>
    </row>
    <row r="29" spans="1:9" customFormat="1" x14ac:dyDescent="0.3">
      <c r="A29" s="24"/>
      <c r="B29" s="24"/>
      <c r="C29" s="24"/>
      <c r="D29" s="64"/>
    </row>
    <row r="30" spans="1:9" x14ac:dyDescent="0.3">
      <c r="A30" s="99" t="s">
        <v>1863</v>
      </c>
      <c r="B30" s="24"/>
      <c r="C30" s="24"/>
      <c r="D30" s="64"/>
      <c r="E30"/>
      <c r="F30" s="8"/>
      <c r="G30"/>
    </row>
    <row r="31" spans="1:9" x14ac:dyDescent="0.3">
      <c r="A31" s="166" t="s">
        <v>12</v>
      </c>
      <c r="B31" s="93" t="e">
        <f>VLOOKUP(B20,Seznami!A:J,10,FALSE)</f>
        <v>#N/A</v>
      </c>
      <c r="C31" s="33"/>
      <c r="D31" s="107" t="s">
        <v>224</v>
      </c>
      <c r="E31" s="8"/>
      <c r="F31" s="8"/>
      <c r="G31"/>
    </row>
    <row r="32" spans="1:9" x14ac:dyDescent="0.3">
      <c r="A32" s="165" t="s">
        <v>13</v>
      </c>
      <c r="B32" s="93" t="e">
        <f>VLOOKUP(B20,Seznami!A:J,9,FALSE)</f>
        <v>#N/A</v>
      </c>
      <c r="C32" s="33"/>
      <c r="D32" s="107" t="s">
        <v>224</v>
      </c>
      <c r="E32" s="8"/>
      <c r="F32" s="8"/>
      <c r="G32"/>
    </row>
    <row r="33" spans="1:7" ht="15.75" customHeight="1" x14ac:dyDescent="0.3">
      <c r="A33" s="167" t="s">
        <v>14</v>
      </c>
      <c r="B33" s="62"/>
      <c r="C33" s="33"/>
      <c r="D33" s="156" t="s">
        <v>1797</v>
      </c>
      <c r="E33" s="8"/>
      <c r="F33" s="8"/>
      <c r="G33"/>
    </row>
    <row r="34" spans="1:7" ht="13.8" x14ac:dyDescent="0.25">
      <c r="A34" s="16"/>
      <c r="B34" s="17"/>
      <c r="C34" s="33"/>
      <c r="D34" s="67"/>
      <c r="E34" s="17"/>
      <c r="F34" s="17"/>
      <c r="G34" s="18"/>
    </row>
    <row r="35" spans="1:7" ht="15.75" customHeight="1" x14ac:dyDescent="0.25">
      <c r="A35" s="37" t="s">
        <v>1864</v>
      </c>
      <c r="B35" s="17"/>
      <c r="C35" s="33"/>
      <c r="D35" s="67"/>
      <c r="E35" s="17"/>
      <c r="F35" s="17"/>
      <c r="G35" s="18"/>
    </row>
    <row r="36" spans="1:7" x14ac:dyDescent="0.3">
      <c r="A36" s="163" t="s">
        <v>12</v>
      </c>
      <c r="B36" s="14"/>
      <c r="C36" s="33"/>
      <c r="D36" s="156" t="s">
        <v>1799</v>
      </c>
      <c r="E36" s="6"/>
      <c r="F36" s="6"/>
      <c r="G36" s="18"/>
    </row>
    <row r="37" spans="1:7" x14ac:dyDescent="0.3">
      <c r="A37" s="164" t="s">
        <v>13</v>
      </c>
      <c r="B37" s="14"/>
      <c r="C37" s="33"/>
      <c r="D37" s="156" t="s">
        <v>1798</v>
      </c>
      <c r="E37" s="6"/>
      <c r="F37" s="6"/>
      <c r="G37" s="18"/>
    </row>
    <row r="38" spans="1:7" x14ac:dyDescent="0.3">
      <c r="A38" s="165" t="s">
        <v>14</v>
      </c>
      <c r="B38" s="14"/>
      <c r="C38" s="33"/>
      <c r="D38" s="156" t="s">
        <v>1797</v>
      </c>
      <c r="E38" s="6"/>
      <c r="F38" s="6"/>
      <c r="G38" s="18"/>
    </row>
    <row r="39" spans="1:7" ht="13.8" x14ac:dyDescent="0.25">
      <c r="A39" s="17"/>
      <c r="B39" s="17"/>
      <c r="C39" s="33"/>
      <c r="D39" s="17"/>
      <c r="E39" s="17"/>
      <c r="F39" s="17"/>
      <c r="G39" s="18"/>
    </row>
    <row r="40" spans="1:7" ht="13.8" x14ac:dyDescent="0.25">
      <c r="A40" s="17" t="s">
        <v>15</v>
      </c>
      <c r="B40" s="17"/>
      <c r="C40" s="33"/>
      <c r="D40" s="17"/>
      <c r="E40" s="17"/>
      <c r="F40" s="17"/>
      <c r="G40" s="18"/>
    </row>
    <row r="41" spans="1:7" ht="13.8" x14ac:dyDescent="0.25">
      <c r="A41" s="17"/>
      <c r="B41" s="17"/>
      <c r="C41" s="33"/>
      <c r="D41" s="17"/>
      <c r="E41" s="17"/>
      <c r="F41" s="17"/>
      <c r="G41" s="18"/>
    </row>
    <row r="42" spans="1:7" ht="13.8" x14ac:dyDescent="0.25">
      <c r="A42" s="17"/>
      <c r="B42" s="17"/>
      <c r="C42" s="33"/>
      <c r="D42" s="17"/>
      <c r="E42" s="17"/>
      <c r="F42" s="17"/>
      <c r="G42" s="18"/>
    </row>
    <row r="43" spans="1:7" ht="13.8" x14ac:dyDescent="0.25">
      <c r="A43" s="17"/>
      <c r="B43" s="17"/>
      <c r="C43" s="33"/>
      <c r="D43" s="17"/>
      <c r="E43" s="17"/>
      <c r="F43" s="17"/>
      <c r="G43" s="18"/>
    </row>
    <row r="44" spans="1:7" ht="13.8" x14ac:dyDescent="0.25">
      <c r="A44" s="41" t="s">
        <v>16</v>
      </c>
      <c r="B44" s="78" t="s">
        <v>17</v>
      </c>
      <c r="C44" s="290" t="s">
        <v>1351</v>
      </c>
      <c r="E44" s="41"/>
      <c r="F44" s="34"/>
      <c r="G44" s="34"/>
    </row>
    <row r="45" spans="1:7" ht="13.8" x14ac:dyDescent="0.25">
      <c r="A45" s="18"/>
      <c r="B45" s="17"/>
      <c r="C45" s="33"/>
      <c r="D45" s="17"/>
      <c r="E45" s="34"/>
      <c r="F45" s="34"/>
      <c r="G45" s="34"/>
    </row>
    <row r="46" spans="1:7" ht="14.25" customHeight="1" x14ac:dyDescent="0.25">
      <c r="A46" s="19"/>
      <c r="B46" s="17"/>
      <c r="C46" s="81" t="e">
        <f>B31</f>
        <v>#N/A</v>
      </c>
      <c r="E46" s="79"/>
      <c r="G46" s="34"/>
    </row>
    <row r="47" spans="1:7" ht="13.8" x14ac:dyDescent="0.25">
      <c r="A47" s="77"/>
      <c r="B47" s="17"/>
      <c r="C47" s="78"/>
      <c r="E47" s="76"/>
      <c r="F47" s="76"/>
      <c r="G47" s="34"/>
    </row>
    <row r="48" spans="1:7" ht="13.8" x14ac:dyDescent="0.25">
      <c r="A48" s="38"/>
      <c r="B48" s="17"/>
      <c r="C48" s="75"/>
      <c r="E48" s="80"/>
      <c r="F48" s="47"/>
      <c r="G48" s="34"/>
    </row>
    <row r="49" spans="1:7" ht="13.8" x14ac:dyDescent="0.25">
      <c r="A49" s="34"/>
      <c r="B49" s="34"/>
      <c r="C49" s="82" t="s">
        <v>46</v>
      </c>
      <c r="E49" s="80"/>
      <c r="F49" s="80"/>
      <c r="G49" s="34"/>
    </row>
  </sheetData>
  <sheetProtection algorithmName="SHA-512" hashValue="qd3OaCAObs0wViO+s3fBsyynRyPiC2SzuYrUfSrKmLk65Kup3jnLEvbnwvjSNQkQWrPa3jUC+7uFmXJ1ui+P7g==" saltValue="H9EcfdGsCZbS8iwZWA5ANQ==" spinCount="100000" sheet="1" objects="1" scenarios="1"/>
  <mergeCells count="1">
    <mergeCell ref="A6:C7"/>
  </mergeCells>
  <pageMargins left="0.7" right="0.7" top="0.75" bottom="0.75" header="0.3" footer="0.3"/>
  <pageSetup paperSize="9" scale="83" orientation="portrait" r:id="rId1"/>
  <rowBreaks count="1" manualBreakCount="1">
    <brk id="1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rednost vnesite iz spustnega seznama" xr:uid="{8F6D0831-FE7E-4F0E-9B2E-6A93BE67A794}">
          <x14:formula1>
            <xm:f>Seznami!$A$2:$A$213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N47"/>
  <sheetViews>
    <sheetView showGridLines="0" zoomScaleNormal="100" workbookViewId="0">
      <selection activeCell="B8" sqref="B8:C8"/>
    </sheetView>
  </sheetViews>
  <sheetFormatPr defaultRowHeight="14.4" x14ac:dyDescent="0.3"/>
  <cols>
    <col min="1" max="1" width="3.88671875" customWidth="1"/>
    <col min="2" max="2" width="9.88671875" customWidth="1"/>
    <col min="3" max="3" width="35.109375" customWidth="1"/>
    <col min="4" max="4" width="23.109375" customWidth="1"/>
    <col min="5" max="5" width="10.33203125" style="21" customWidth="1"/>
    <col min="6" max="6" width="25.88671875" customWidth="1"/>
    <col min="7" max="7" width="13.88671875" customWidth="1"/>
    <col min="8" max="9" width="11.44140625" style="21" customWidth="1"/>
    <col min="10" max="10" width="15.44140625" customWidth="1"/>
    <col min="11" max="11" width="12" customWidth="1"/>
    <col min="12" max="12" width="14.5546875" customWidth="1"/>
    <col min="13" max="13" width="13.6640625" customWidth="1"/>
    <col min="14" max="14" width="17.109375" customWidth="1"/>
  </cols>
  <sheetData>
    <row r="5" spans="2:14" ht="15.75" customHeight="1" x14ac:dyDescent="0.3">
      <c r="B5" s="295" t="s">
        <v>18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2:14" ht="15.6" x14ac:dyDescent="0.3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2:14" ht="15.6" x14ac:dyDescent="0.3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2:14" ht="25.5" customHeight="1" x14ac:dyDescent="0.3">
      <c r="B8" s="294" t="s">
        <v>39</v>
      </c>
      <c r="C8" s="294"/>
      <c r="D8" s="296" t="str">
        <f>'Sploš. pod. o proj. in prij.'!B13</f>
        <v>Projekt 1</v>
      </c>
      <c r="E8" s="296"/>
      <c r="F8" s="296"/>
      <c r="G8" s="296"/>
      <c r="H8" s="296"/>
      <c r="I8" s="296"/>
      <c r="J8" s="296"/>
      <c r="K8" s="296"/>
      <c r="L8" s="296"/>
      <c r="M8" s="296"/>
      <c r="N8" s="296"/>
    </row>
    <row r="9" spans="2:14" ht="15.75" customHeight="1" x14ac:dyDescent="0.3"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2:14" ht="15.75" customHeight="1" x14ac:dyDescent="0.3">
      <c r="B10" s="29" t="s">
        <v>0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2:14" ht="15.75" customHeight="1" x14ac:dyDescent="0.3">
      <c r="B11" s="29" t="s">
        <v>1347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2:14" ht="15.75" customHeight="1" x14ac:dyDescent="0.3">
      <c r="B12" s="24"/>
      <c r="C12" s="24"/>
      <c r="D12" s="18"/>
      <c r="E12" s="26"/>
      <c r="F12" s="18"/>
      <c r="G12" s="18"/>
      <c r="H12" s="25"/>
      <c r="I12" s="26"/>
      <c r="J12" s="18"/>
      <c r="K12" s="24"/>
      <c r="L12" s="24"/>
      <c r="M12" s="18"/>
    </row>
    <row r="13" spans="2:14" ht="48" x14ac:dyDescent="0.3">
      <c r="B13" s="27"/>
      <c r="C13" s="28" t="s">
        <v>232</v>
      </c>
      <c r="D13" s="28" t="s">
        <v>21</v>
      </c>
      <c r="E13" s="28" t="s">
        <v>22</v>
      </c>
      <c r="F13" s="28" t="s">
        <v>1336</v>
      </c>
      <c r="G13" s="28" t="s">
        <v>1803</v>
      </c>
      <c r="H13" s="28" t="s">
        <v>19</v>
      </c>
      <c r="I13" s="28" t="s">
        <v>20</v>
      </c>
      <c r="J13" s="157" t="s">
        <v>1339</v>
      </c>
      <c r="K13" s="157" t="s">
        <v>13</v>
      </c>
      <c r="L13" s="157" t="s">
        <v>23</v>
      </c>
      <c r="M13" s="158" t="s">
        <v>1338</v>
      </c>
      <c r="N13" s="159" t="s">
        <v>1831</v>
      </c>
    </row>
    <row r="14" spans="2:14" ht="20.100000000000001" customHeight="1" x14ac:dyDescent="0.3">
      <c r="B14" s="22" t="s">
        <v>5</v>
      </c>
      <c r="C14" s="97">
        <f>'Sploš. pod. o proj. in prij.'!B20</f>
        <v>0</v>
      </c>
      <c r="D14" s="93" t="e">
        <f>'Sploš. pod. o proj. in prij.'!B23</f>
        <v>#N/A</v>
      </c>
      <c r="E14" s="94" t="e">
        <f>'Sploš. pod. o proj. in prij.'!B24</f>
        <v>#N/A</v>
      </c>
      <c r="F14" s="93" t="e">
        <f>'Sploš. pod. o proj. in prij.'!B25</f>
        <v>#N/A</v>
      </c>
      <c r="G14" s="193"/>
      <c r="H14" s="94" t="e">
        <f>'Sploš. pod. o proj. in prij.'!B21</f>
        <v>#N/A</v>
      </c>
      <c r="I14" s="94" t="e">
        <f>'Sploš. pod. o proj. in prij.'!B22</f>
        <v>#N/A</v>
      </c>
      <c r="J14" s="98" t="e">
        <f>'Sploš. pod. o proj. in prij.'!B31</f>
        <v>#N/A</v>
      </c>
      <c r="K14" s="98" t="e">
        <f>'Sploš. pod. o proj. in prij.'!B32</f>
        <v>#N/A</v>
      </c>
      <c r="L14" s="98">
        <f>'Sploš. pod. o proj. in prij.'!B33</f>
        <v>0</v>
      </c>
      <c r="M14" s="150" t="e">
        <f>VLOOKUP(C14,Seznami!A:C,3,FALSE)</f>
        <v>#N/A</v>
      </c>
      <c r="N14" s="172" t="e">
        <f>VLOOKUP(C14,Seznami!A:L,12,FALSE)</f>
        <v>#N/A</v>
      </c>
    </row>
    <row r="15" spans="2:14" ht="20.100000000000001" customHeight="1" x14ac:dyDescent="0.3">
      <c r="B15" s="22" t="s">
        <v>1805</v>
      </c>
      <c r="C15" s="23"/>
      <c r="D15" s="93" t="str">
        <f>IF(C15=0,"",VLOOKUP(C15,Seznami!A:H,6,FALSE))</f>
        <v/>
      </c>
      <c r="E15" s="94" t="str">
        <f>IF(C15=0,"",VLOOKUP(C15,Seznami!A:H,7,FALSE))</f>
        <v/>
      </c>
      <c r="F15" s="93" t="str">
        <f>IF(C15=0,"",VLOOKUP(C15,Seznami!A:H,8,FALSE))</f>
        <v/>
      </c>
      <c r="G15" s="193"/>
      <c r="H15" s="94" t="str">
        <f>IF(C15=0,"",VLOOKUP(C15,Seznami!A:H,4,FALSE))</f>
        <v/>
      </c>
      <c r="I15" s="94" t="str">
        <f>IF(C15=0,"",VLOOKUP(C15,Seznami!A:H,5,FALSE))</f>
        <v/>
      </c>
      <c r="J15" s="94" t="str">
        <f>IF(C15=0,"",VLOOKUP(C15,Seznami!A:L,10,FALSE))</f>
        <v/>
      </c>
      <c r="K15" s="94" t="str">
        <f>IF(C15=0,"",VLOOKUP(C15,Seznami!A:L,9,FALSE))</f>
        <v/>
      </c>
      <c r="L15" s="63"/>
      <c r="M15" s="150" t="str">
        <f>IF(C15=0,"",VLOOKUP(C15,Seznami!A:C,3,FALSE))</f>
        <v/>
      </c>
      <c r="N15" s="172" t="str">
        <f>IF(C15=0,"",VLOOKUP(C15,Seznami!A:L,12,FALSE))</f>
        <v/>
      </c>
    </row>
    <row r="16" spans="2:14" ht="20.100000000000001" customHeight="1" x14ac:dyDescent="0.3">
      <c r="B16" s="22" t="s">
        <v>1806</v>
      </c>
      <c r="C16" s="23"/>
      <c r="D16" s="93" t="str">
        <f>IF(C16=0,"",VLOOKUP(C16,Seznami!A:H,6,FALSE))</f>
        <v/>
      </c>
      <c r="E16" s="94" t="str">
        <f>IF(C16=0,"",VLOOKUP(C16,Seznami!A:H,7,FALSE))</f>
        <v/>
      </c>
      <c r="F16" s="93" t="str">
        <f>IF(C16=0,"",VLOOKUP(C16,Seznami!A:H,8,FALSE))</f>
        <v/>
      </c>
      <c r="G16" s="193"/>
      <c r="H16" s="94" t="str">
        <f>IF(C16=0,"",VLOOKUP(C16,Seznami!A:H,4,FALSE))</f>
        <v/>
      </c>
      <c r="I16" s="94" t="str">
        <f>IF(C16=0,"",VLOOKUP(C16,Seznami!A:H,5,FALSE))</f>
        <v/>
      </c>
      <c r="J16" s="94" t="str">
        <f>IF(C16=0,"",VLOOKUP(C16,Seznami!A:L,10,FALSE))</f>
        <v/>
      </c>
      <c r="K16" s="94" t="str">
        <f>IF(C16=0,"",VLOOKUP(C16,Seznami!A:L,9,FALSE))</f>
        <v/>
      </c>
      <c r="L16" s="63"/>
      <c r="M16" s="150" t="str">
        <f>IF(C16=0,"",VLOOKUP(C16,Seznami!A:C,3,FALSE))</f>
        <v/>
      </c>
      <c r="N16" s="172" t="str">
        <f>IF(C16=0,"",VLOOKUP(C16,Seznami!A:L,12,FALSE))</f>
        <v/>
      </c>
    </row>
    <row r="17" spans="2:14" ht="20.100000000000001" customHeight="1" x14ac:dyDescent="0.3">
      <c r="B17" s="22" t="s">
        <v>1807</v>
      </c>
      <c r="C17" s="23"/>
      <c r="D17" s="93" t="str">
        <f>IF(C17=0,"",VLOOKUP(C17,Seznami!A:H,6,FALSE))</f>
        <v/>
      </c>
      <c r="E17" s="94" t="str">
        <f>IF(C17=0,"",VLOOKUP(C17,Seznami!A:H,7,FALSE))</f>
        <v/>
      </c>
      <c r="F17" s="93" t="str">
        <f>IF(C17=0,"",VLOOKUP(C17,Seznami!A:H,8,FALSE))</f>
        <v/>
      </c>
      <c r="G17" s="193"/>
      <c r="H17" s="94" t="str">
        <f>IF(C17=0,"",VLOOKUP(C17,Seznami!A:H,4,FALSE))</f>
        <v/>
      </c>
      <c r="I17" s="94" t="str">
        <f>IF(C17=0,"",VLOOKUP(C17,Seznami!A:H,5,FALSE))</f>
        <v/>
      </c>
      <c r="J17" s="94" t="str">
        <f>IF(C17=0,"",VLOOKUP(C17,Seznami!A:L,10,FALSE))</f>
        <v/>
      </c>
      <c r="K17" s="94" t="str">
        <f>IF(C17=0,"",VLOOKUP(C17,Seznami!A:L,9,FALSE))</f>
        <v/>
      </c>
      <c r="L17" s="63"/>
      <c r="M17" s="150" t="str">
        <f>IF(C17=0,"",VLOOKUP(C17,Seznami!A:C,3,FALSE))</f>
        <v/>
      </c>
      <c r="N17" s="172" t="str">
        <f>IF(C17=0,"",VLOOKUP(C17,Seznami!A:L,12,FALSE))</f>
        <v/>
      </c>
    </row>
    <row r="18" spans="2:14" ht="20.100000000000001" customHeight="1" x14ac:dyDescent="0.3">
      <c r="B18" s="22" t="s">
        <v>1808</v>
      </c>
      <c r="C18" s="23"/>
      <c r="D18" s="93" t="str">
        <f>IF(C18=0,"",VLOOKUP(C18,Seznami!A:H,6,FALSE))</f>
        <v/>
      </c>
      <c r="E18" s="94" t="str">
        <f>IF(C18=0,"",VLOOKUP(C18,Seznami!A:H,7,FALSE))</f>
        <v/>
      </c>
      <c r="F18" s="93" t="str">
        <f>IF(C18=0,"",VLOOKUP(C18,Seznami!A:H,8,FALSE))</f>
        <v/>
      </c>
      <c r="G18" s="193"/>
      <c r="H18" s="94" t="str">
        <f>IF(C18=0,"",VLOOKUP(C18,Seznami!A:H,4,FALSE))</f>
        <v/>
      </c>
      <c r="I18" s="94" t="str">
        <f>IF(C18=0,"",VLOOKUP(C18,Seznami!A:H,5,FALSE))</f>
        <v/>
      </c>
      <c r="J18" s="94" t="str">
        <f>IF(C18=0,"",VLOOKUP(C18,Seznami!A:L,10,FALSE))</f>
        <v/>
      </c>
      <c r="K18" s="94" t="str">
        <f>IF(C18=0,"",VLOOKUP(C18,Seznami!A:L,9,FALSE))</f>
        <v/>
      </c>
      <c r="L18" s="63"/>
      <c r="M18" s="150" t="str">
        <f>IF(C18=0,"",VLOOKUP(C18,Seznami!A:C,3,FALSE))</f>
        <v/>
      </c>
      <c r="N18" s="172" t="str">
        <f>IF(C18=0,"",VLOOKUP(C18,Seznami!A:L,12,FALSE))</f>
        <v/>
      </c>
    </row>
    <row r="19" spans="2:14" ht="20.100000000000001" customHeight="1" x14ac:dyDescent="0.3">
      <c r="B19" s="22" t="s">
        <v>1809</v>
      </c>
      <c r="C19" s="23"/>
      <c r="D19" s="93" t="str">
        <f>IF(C19=0,"",VLOOKUP(C19,Seznami!A:H,6,FALSE))</f>
        <v/>
      </c>
      <c r="E19" s="94" t="str">
        <f>IF(C19=0,"",VLOOKUP(C19,Seznami!A:H,7,FALSE))</f>
        <v/>
      </c>
      <c r="F19" s="93" t="str">
        <f>IF(C19=0,"",VLOOKUP(C19,Seznami!A:H,8,FALSE))</f>
        <v/>
      </c>
      <c r="G19" s="193"/>
      <c r="H19" s="94" t="str">
        <f>IF(C19=0,"",VLOOKUP(C19,Seznami!A:H,4,FALSE))</f>
        <v/>
      </c>
      <c r="I19" s="94" t="str">
        <f>IF(C19=0,"",VLOOKUP(C19,Seznami!A:H,5,FALSE))</f>
        <v/>
      </c>
      <c r="J19" s="94" t="str">
        <f>IF(C19=0,"",VLOOKUP(C19,Seznami!A:L,10,FALSE))</f>
        <v/>
      </c>
      <c r="K19" s="94" t="str">
        <f>IF(C19=0,"",VLOOKUP(C19,Seznami!A:L,9,FALSE))</f>
        <v/>
      </c>
      <c r="L19" s="63"/>
      <c r="M19" s="150" t="str">
        <f>IF(C19=0,"",VLOOKUP(C19,Seznami!A:C,3,FALSE))</f>
        <v/>
      </c>
      <c r="N19" s="172" t="str">
        <f>IF(C19=0,"",VLOOKUP(C19,Seznami!A:L,12,FALSE))</f>
        <v/>
      </c>
    </row>
    <row r="20" spans="2:14" ht="20.100000000000001" customHeight="1" x14ac:dyDescent="0.3">
      <c r="B20" s="22" t="s">
        <v>1810</v>
      </c>
      <c r="C20" s="23"/>
      <c r="D20" s="93" t="str">
        <f>IF(C20=0,"",VLOOKUP(C20,Seznami!A:H,6,FALSE))</f>
        <v/>
      </c>
      <c r="E20" s="94" t="str">
        <f>IF(C20=0,"",VLOOKUP(C20,Seznami!A:H,7,FALSE))</f>
        <v/>
      </c>
      <c r="F20" s="93" t="str">
        <f>IF(C20=0,"",VLOOKUP(C20,Seznami!A:H,8,FALSE))</f>
        <v/>
      </c>
      <c r="G20" s="193"/>
      <c r="H20" s="94" t="str">
        <f>IF(C20=0,"",VLOOKUP(C20,Seznami!A:H,4,FALSE))</f>
        <v/>
      </c>
      <c r="I20" s="94" t="str">
        <f>IF(C20=0,"",VLOOKUP(C20,Seznami!A:H,5,FALSE))</f>
        <v/>
      </c>
      <c r="J20" s="94" t="str">
        <f>IF(C20=0,"",VLOOKUP(C20,Seznami!A:L,10,FALSE))</f>
        <v/>
      </c>
      <c r="K20" s="94" t="str">
        <f>IF(C20=0,"",VLOOKUP(C20,Seznami!A:L,9,FALSE))</f>
        <v/>
      </c>
      <c r="L20" s="63"/>
      <c r="M20" s="150" t="str">
        <f>IF(C20=0,"",VLOOKUP(C20,Seznami!A:C,3,FALSE))</f>
        <v/>
      </c>
      <c r="N20" s="172" t="str">
        <f>IF(C20=0,"",VLOOKUP(C20,Seznami!A:L,12,FALSE))</f>
        <v/>
      </c>
    </row>
    <row r="21" spans="2:14" ht="20.100000000000001" customHeight="1" x14ac:dyDescent="0.3">
      <c r="B21" s="22" t="s">
        <v>1811</v>
      </c>
      <c r="C21" s="23"/>
      <c r="D21" s="93" t="str">
        <f>IF(C21=0,"",VLOOKUP(C21,Seznami!A:H,6,FALSE))</f>
        <v/>
      </c>
      <c r="E21" s="94" t="str">
        <f>IF(C21=0,"",VLOOKUP(C21,Seznami!A:H,7,FALSE))</f>
        <v/>
      </c>
      <c r="F21" s="93" t="str">
        <f>IF(C21=0,"",VLOOKUP(C21,Seznami!A:H,8,FALSE))</f>
        <v/>
      </c>
      <c r="G21" s="193"/>
      <c r="H21" s="94" t="str">
        <f>IF(C21=0,"",VLOOKUP(C21,Seznami!A:H,4,FALSE))</f>
        <v/>
      </c>
      <c r="I21" s="94" t="str">
        <f>IF(C21=0,"",VLOOKUP(C21,Seznami!A:H,5,FALSE))</f>
        <v/>
      </c>
      <c r="J21" s="94" t="str">
        <f>IF(C21=0,"",VLOOKUP(C21,Seznami!A:L,10,FALSE))</f>
        <v/>
      </c>
      <c r="K21" s="94" t="str">
        <f>IF(C21=0,"",VLOOKUP(C21,Seznami!A:L,9,FALSE))</f>
        <v/>
      </c>
      <c r="L21" s="63"/>
      <c r="M21" s="150" t="str">
        <f>IF(C21=0,"",VLOOKUP(C21,Seznami!A:C,3,FALSE))</f>
        <v/>
      </c>
      <c r="N21" s="172" t="str">
        <f>IF(C21=0,"",VLOOKUP(C21,Seznami!A:L,12,FALSE))</f>
        <v/>
      </c>
    </row>
    <row r="22" spans="2:14" ht="20.100000000000001" customHeight="1" x14ac:dyDescent="0.3">
      <c r="B22" s="22" t="s">
        <v>1812</v>
      </c>
      <c r="C22" s="23"/>
      <c r="D22" s="93" t="str">
        <f>IF(C22=0,"",VLOOKUP(C22,Seznami!A:H,6,FALSE))</f>
        <v/>
      </c>
      <c r="E22" s="94" t="str">
        <f>IF(C22=0,"",VLOOKUP(C22,Seznami!A:H,7,FALSE))</f>
        <v/>
      </c>
      <c r="F22" s="93" t="str">
        <f>IF(C22=0,"",VLOOKUP(C22,Seznami!A:H,8,FALSE))</f>
        <v/>
      </c>
      <c r="G22" s="193"/>
      <c r="H22" s="94" t="str">
        <f>IF(C22=0,"",VLOOKUP(C22,Seznami!A:H,4,FALSE))</f>
        <v/>
      </c>
      <c r="I22" s="94" t="str">
        <f>IF(C22=0,"",VLOOKUP(C22,Seznami!A:H,5,FALSE))</f>
        <v/>
      </c>
      <c r="J22" s="94" t="str">
        <f>IF(C22=0,"",VLOOKUP(C22,Seznami!A:L,10,FALSE))</f>
        <v/>
      </c>
      <c r="K22" s="94" t="str">
        <f>IF(C22=0,"",VLOOKUP(C22,Seznami!A:L,9,FALSE))</f>
        <v/>
      </c>
      <c r="L22" s="63"/>
      <c r="M22" s="150" t="str">
        <f>IF(C22=0,"",VLOOKUP(C22,Seznami!A:C,3,FALSE))</f>
        <v/>
      </c>
      <c r="N22" s="172" t="str">
        <f>IF(C22=0,"",VLOOKUP(C22,Seznami!A:L,12,FALSE))</f>
        <v/>
      </c>
    </row>
    <row r="23" spans="2:14" ht="20.100000000000001" customHeight="1" x14ac:dyDescent="0.3">
      <c r="B23" s="22" t="s">
        <v>1813</v>
      </c>
      <c r="C23" s="23"/>
      <c r="D23" s="93" t="str">
        <f>IF(C23=0,"",VLOOKUP(C23,Seznami!A:H,6,FALSE))</f>
        <v/>
      </c>
      <c r="E23" s="94" t="str">
        <f>IF(C23=0,"",VLOOKUP(C23,Seznami!A:H,7,FALSE))</f>
        <v/>
      </c>
      <c r="F23" s="93" t="str">
        <f>IF(C23=0,"",VLOOKUP(C23,Seznami!A:H,8,FALSE))</f>
        <v/>
      </c>
      <c r="G23" s="193"/>
      <c r="H23" s="94" t="str">
        <f>IF(C23=0,"",VLOOKUP(C23,Seznami!A:H,4,FALSE))</f>
        <v/>
      </c>
      <c r="I23" s="94" t="str">
        <f>IF(C23=0,"",VLOOKUP(C23,Seznami!A:H,5,FALSE))</f>
        <v/>
      </c>
      <c r="J23" s="94" t="str">
        <f>IF(C23=0,"",VLOOKUP(C23,Seznami!A:L,10,FALSE))</f>
        <v/>
      </c>
      <c r="K23" s="94" t="str">
        <f>IF(C23=0,"",VLOOKUP(C23,Seznami!A:L,9,FALSE))</f>
        <v/>
      </c>
      <c r="L23" s="63"/>
      <c r="M23" s="150" t="str">
        <f>IF(C23=0,"",VLOOKUP(C23,Seznami!A:C,3,FALSE))</f>
        <v/>
      </c>
      <c r="N23" s="172" t="str">
        <f>IF(C23=0,"",VLOOKUP(C23,Seznami!A:L,12,FALSE))</f>
        <v/>
      </c>
    </row>
    <row r="24" spans="2:14" ht="20.100000000000001" customHeight="1" x14ac:dyDescent="0.3">
      <c r="B24" s="22" t="s">
        <v>24</v>
      </c>
      <c r="C24" s="23"/>
      <c r="D24" s="93" t="str">
        <f>IF(C24=0,"",VLOOKUP(C24,Seznami!A:H,6,FALSE))</f>
        <v/>
      </c>
      <c r="E24" s="94" t="str">
        <f>IF(C24=0,"",VLOOKUP(C24,Seznami!A:H,7,FALSE))</f>
        <v/>
      </c>
      <c r="F24" s="93" t="str">
        <f>IF(C24=0,"",VLOOKUP(C24,Seznami!A:H,8,FALSE))</f>
        <v/>
      </c>
      <c r="G24" s="193"/>
      <c r="H24" s="94" t="str">
        <f>IF(C24=0,"",VLOOKUP(C24,Seznami!A:H,4,FALSE))</f>
        <v/>
      </c>
      <c r="I24" s="94" t="str">
        <f>IF(C24=0,"",VLOOKUP(C24,Seznami!A:H,5,FALSE))</f>
        <v/>
      </c>
      <c r="J24" s="94" t="str">
        <f>IF(C24=0,"",VLOOKUP(C24,Seznami!A:L,10,FALSE))</f>
        <v/>
      </c>
      <c r="K24" s="94" t="str">
        <f>IF(C24=0,"",VLOOKUP(C24,Seznami!A:L,9,FALSE))</f>
        <v/>
      </c>
      <c r="L24" s="63"/>
      <c r="M24" s="150" t="str">
        <f>IF(C24=0,"",VLOOKUP(C24,Seznami!A:C,3,FALSE))</f>
        <v/>
      </c>
      <c r="N24" s="172" t="str">
        <f>IF(C24=0,"",VLOOKUP(C24,Seznami!A:L,12,FALSE))</f>
        <v/>
      </c>
    </row>
    <row r="25" spans="2:14" ht="20.100000000000001" customHeight="1" x14ac:dyDescent="0.3">
      <c r="B25" s="22" t="s">
        <v>25</v>
      </c>
      <c r="C25" s="23"/>
      <c r="D25" s="93" t="str">
        <f>IF(C25=0,"",VLOOKUP(C25,Seznami!A:H,6,FALSE))</f>
        <v/>
      </c>
      <c r="E25" s="94" t="str">
        <f>IF(C25=0,"",VLOOKUP(C25,Seznami!A:H,7,FALSE))</f>
        <v/>
      </c>
      <c r="F25" s="93" t="str">
        <f>IF(C25=0,"",VLOOKUP(C25,Seznami!A:H,8,FALSE))</f>
        <v/>
      </c>
      <c r="G25" s="193"/>
      <c r="H25" s="94" t="str">
        <f>IF(C25=0,"",VLOOKUP(C25,Seznami!A:H,4,FALSE))</f>
        <v/>
      </c>
      <c r="I25" s="94" t="str">
        <f>IF(C25=0,"",VLOOKUP(C25,Seznami!A:H,5,FALSE))</f>
        <v/>
      </c>
      <c r="J25" s="94" t="str">
        <f>IF(C25=0,"",VLOOKUP(C25,Seznami!A:L,10,FALSE))</f>
        <v/>
      </c>
      <c r="K25" s="94" t="str">
        <f>IF(C25=0,"",VLOOKUP(C25,Seznami!A:L,9,FALSE))</f>
        <v/>
      </c>
      <c r="L25" s="63"/>
      <c r="M25" s="150" t="str">
        <f>IF(C25=0,"",VLOOKUP(C25,Seznami!A:C,3,FALSE))</f>
        <v/>
      </c>
      <c r="N25" s="172" t="str">
        <f>IF(C25=0,"",VLOOKUP(C25,Seznami!A:L,12,FALSE))</f>
        <v/>
      </c>
    </row>
    <row r="26" spans="2:14" ht="20.100000000000001" customHeight="1" x14ac:dyDescent="0.3">
      <c r="B26" s="22" t="s">
        <v>26</v>
      </c>
      <c r="C26" s="23"/>
      <c r="D26" s="93" t="str">
        <f>IF(C26=0,"",VLOOKUP(C26,Seznami!A:H,6,FALSE))</f>
        <v/>
      </c>
      <c r="E26" s="94" t="str">
        <f>IF(C26=0,"",VLOOKUP(C26,Seznami!A:H,7,FALSE))</f>
        <v/>
      </c>
      <c r="F26" s="93" t="str">
        <f>IF(C26=0,"",VLOOKUP(C26,Seznami!A:H,8,FALSE))</f>
        <v/>
      </c>
      <c r="G26" s="193"/>
      <c r="H26" s="94" t="str">
        <f>IF(C26=0,"",VLOOKUP(C26,Seznami!A:H,4,FALSE))</f>
        <v/>
      </c>
      <c r="I26" s="94" t="str">
        <f>IF(C26=0,"",VLOOKUP(C26,Seznami!A:H,5,FALSE))</f>
        <v/>
      </c>
      <c r="J26" s="94" t="str">
        <f>IF(C26=0,"",VLOOKUP(C26,Seznami!A:L,10,FALSE))</f>
        <v/>
      </c>
      <c r="K26" s="94" t="str">
        <f>IF(C26=0,"",VLOOKUP(C26,Seznami!A:L,9,FALSE))</f>
        <v/>
      </c>
      <c r="L26" s="63"/>
      <c r="M26" s="150" t="str">
        <f>IF(C26=0,"",VLOOKUP(C26,Seznami!A:C,3,FALSE))</f>
        <v/>
      </c>
      <c r="N26" s="172" t="str">
        <f>IF(C26=0,"",VLOOKUP(C26,Seznami!A:L,12,FALSE))</f>
        <v/>
      </c>
    </row>
    <row r="27" spans="2:14" ht="20.100000000000001" customHeight="1" x14ac:dyDescent="0.3">
      <c r="B27" s="22" t="s">
        <v>27</v>
      </c>
      <c r="C27" s="23"/>
      <c r="D27" s="93" t="str">
        <f>IF(C27=0,"",VLOOKUP(C27,Seznami!A:H,6,FALSE))</f>
        <v/>
      </c>
      <c r="E27" s="94" t="str">
        <f>IF(C27=0,"",VLOOKUP(C27,Seznami!A:H,7,FALSE))</f>
        <v/>
      </c>
      <c r="F27" s="93" t="str">
        <f>IF(C27=0,"",VLOOKUP(C27,Seznami!A:H,8,FALSE))</f>
        <v/>
      </c>
      <c r="G27" s="193"/>
      <c r="H27" s="94" t="str">
        <f>IF(C27=0,"",VLOOKUP(C27,Seznami!A:H,4,FALSE))</f>
        <v/>
      </c>
      <c r="I27" s="94" t="str">
        <f>IF(C27=0,"",VLOOKUP(C27,Seznami!A:H,5,FALSE))</f>
        <v/>
      </c>
      <c r="J27" s="94" t="str">
        <f>IF(C27=0,"",VLOOKUP(C27,Seznami!A:L,10,FALSE))</f>
        <v/>
      </c>
      <c r="K27" s="94" t="str">
        <f>IF(C27=0,"",VLOOKUP(C27,Seznami!A:L,9,FALSE))</f>
        <v/>
      </c>
      <c r="L27" s="63"/>
      <c r="M27" s="150" t="str">
        <f>IF(C27=0,"",VLOOKUP(C27,Seznami!A:C,3,FALSE))</f>
        <v/>
      </c>
      <c r="N27" s="172" t="str">
        <f>IF(C27=0,"",VLOOKUP(C27,Seznami!A:L,12,FALSE))</f>
        <v/>
      </c>
    </row>
    <row r="28" spans="2:14" ht="20.100000000000001" customHeight="1" x14ac:dyDescent="0.3">
      <c r="B28" s="22" t="s">
        <v>28</v>
      </c>
      <c r="C28" s="23"/>
      <c r="D28" s="93" t="str">
        <f>IF(C28=0,"",VLOOKUP(C28,Seznami!A:H,6,FALSE))</f>
        <v/>
      </c>
      <c r="E28" s="94" t="str">
        <f>IF(C28=0,"",VLOOKUP(C28,Seznami!A:H,7,FALSE))</f>
        <v/>
      </c>
      <c r="F28" s="93" t="str">
        <f>IF(C28=0,"",VLOOKUP(C28,Seznami!A:H,8,FALSE))</f>
        <v/>
      </c>
      <c r="G28" s="193"/>
      <c r="H28" s="94" t="str">
        <f>IF(C28=0,"",VLOOKUP(C28,Seznami!A:H,4,FALSE))</f>
        <v/>
      </c>
      <c r="I28" s="94" t="str">
        <f>IF(C28=0,"",VLOOKUP(C28,Seznami!A:H,5,FALSE))</f>
        <v/>
      </c>
      <c r="J28" s="94" t="str">
        <f>IF(C28=0,"",VLOOKUP(C28,Seznami!A:L,10,FALSE))</f>
        <v/>
      </c>
      <c r="K28" s="94" t="str">
        <f>IF(C28=0,"",VLOOKUP(C28,Seznami!A:L,9,FALSE))</f>
        <v/>
      </c>
      <c r="L28" s="63"/>
      <c r="M28" s="150" t="str">
        <f>IF(C28=0,"",VLOOKUP(C28,Seznami!A:C,3,FALSE))</f>
        <v/>
      </c>
      <c r="N28" s="172" t="str">
        <f>IF(C28=0,"",VLOOKUP(C28,Seznami!A:L,12,FALSE))</f>
        <v/>
      </c>
    </row>
    <row r="29" spans="2:14" ht="20.100000000000001" customHeight="1" x14ac:dyDescent="0.3">
      <c r="B29" s="22" t="s">
        <v>29</v>
      </c>
      <c r="C29" s="23"/>
      <c r="D29" s="93" t="str">
        <f>IF(C29=0,"",VLOOKUP(C29,Seznami!A:H,6,FALSE))</f>
        <v/>
      </c>
      <c r="E29" s="94" t="str">
        <f>IF(C29=0,"",VLOOKUP(C29,Seznami!A:H,7,FALSE))</f>
        <v/>
      </c>
      <c r="F29" s="93" t="str">
        <f>IF(C29=0,"",VLOOKUP(C29,Seznami!A:H,8,FALSE))</f>
        <v/>
      </c>
      <c r="G29" s="193"/>
      <c r="H29" s="94" t="str">
        <f>IF(C29=0,"",VLOOKUP(C29,Seznami!A:H,4,FALSE))</f>
        <v/>
      </c>
      <c r="I29" s="94" t="str">
        <f>IF(C29=0,"",VLOOKUP(C29,Seznami!A:H,5,FALSE))</f>
        <v/>
      </c>
      <c r="J29" s="94" t="str">
        <f>IF(C29=0,"",VLOOKUP(C29,Seznami!A:L,10,FALSE))</f>
        <v/>
      </c>
      <c r="K29" s="94" t="str">
        <f>IF(C29=0,"",VLOOKUP(C29,Seznami!A:L,9,FALSE))</f>
        <v/>
      </c>
      <c r="L29" s="63"/>
      <c r="M29" s="150" t="str">
        <f>IF(C29=0,"",VLOOKUP(C29,Seznami!A:C,3,FALSE))</f>
        <v/>
      </c>
      <c r="N29" s="172" t="str">
        <f>IF(C29=0,"",VLOOKUP(C29,Seznami!A:L,12,FALSE))</f>
        <v/>
      </c>
    </row>
    <row r="30" spans="2:14" ht="20.100000000000001" customHeight="1" x14ac:dyDescent="0.3">
      <c r="B30" s="22" t="s">
        <v>30</v>
      </c>
      <c r="C30" s="23"/>
      <c r="D30" s="93" t="str">
        <f>IF(C30=0,"",VLOOKUP(C30,Seznami!A:H,6,FALSE))</f>
        <v/>
      </c>
      <c r="E30" s="94" t="str">
        <f>IF(C30=0,"",VLOOKUP(C30,Seznami!A:H,7,FALSE))</f>
        <v/>
      </c>
      <c r="F30" s="93" t="str">
        <f>IF(C30=0,"",VLOOKUP(C30,Seznami!A:H,8,FALSE))</f>
        <v/>
      </c>
      <c r="G30" s="193"/>
      <c r="H30" s="94" t="str">
        <f>IF(C30=0,"",VLOOKUP(C30,Seznami!A:H,4,FALSE))</f>
        <v/>
      </c>
      <c r="I30" s="94" t="str">
        <f>IF(C30=0,"",VLOOKUP(C30,Seznami!A:H,5,FALSE))</f>
        <v/>
      </c>
      <c r="J30" s="94" t="str">
        <f>IF(C30=0,"",VLOOKUP(C30,Seznami!A:L,10,FALSE))</f>
        <v/>
      </c>
      <c r="K30" s="94" t="str">
        <f>IF(C30=0,"",VLOOKUP(C30,Seznami!A:L,9,FALSE))</f>
        <v/>
      </c>
      <c r="L30" s="63"/>
      <c r="M30" s="150" t="str">
        <f>IF(C30=0,"",VLOOKUP(C30,Seznami!A:C,3,FALSE))</f>
        <v/>
      </c>
      <c r="N30" s="172" t="str">
        <f>IF(C30=0,"",VLOOKUP(C30,Seznami!A:L,12,FALSE))</f>
        <v/>
      </c>
    </row>
    <row r="31" spans="2:14" ht="20.100000000000001" customHeight="1" x14ac:dyDescent="0.3">
      <c r="B31" s="22" t="s">
        <v>31</v>
      </c>
      <c r="C31" s="23"/>
      <c r="D31" s="93" t="str">
        <f>IF(C31=0,"",VLOOKUP(C31,Seznami!A:H,6,FALSE))</f>
        <v/>
      </c>
      <c r="E31" s="94" t="str">
        <f>IF(C31=0,"",VLOOKUP(C31,Seznami!A:H,7,FALSE))</f>
        <v/>
      </c>
      <c r="F31" s="93" t="str">
        <f>IF(C31=0,"",VLOOKUP(C31,Seznami!A:H,8,FALSE))</f>
        <v/>
      </c>
      <c r="G31" s="193"/>
      <c r="H31" s="94" t="str">
        <f>IF(C31=0,"",VLOOKUP(C31,Seznami!A:H,4,FALSE))</f>
        <v/>
      </c>
      <c r="I31" s="94" t="str">
        <f>IF(C31=0,"",VLOOKUP(C31,Seznami!A:H,5,FALSE))</f>
        <v/>
      </c>
      <c r="J31" s="94" t="str">
        <f>IF(C31=0,"",VLOOKUP(C31,Seznami!A:L,10,FALSE))</f>
        <v/>
      </c>
      <c r="K31" s="94" t="str">
        <f>IF(C31=0,"",VLOOKUP(C31,Seznami!A:L,9,FALSE))</f>
        <v/>
      </c>
      <c r="L31" s="63"/>
      <c r="M31" s="150" t="str">
        <f>IF(C31=0,"",VLOOKUP(C31,Seznami!A:C,3,FALSE))</f>
        <v/>
      </c>
      <c r="N31" s="172" t="str">
        <f>IF(C31=0,"",VLOOKUP(C31,Seznami!A:L,12,FALSE))</f>
        <v/>
      </c>
    </row>
    <row r="32" spans="2:14" ht="20.100000000000001" customHeight="1" x14ac:dyDescent="0.3">
      <c r="B32" s="22" t="s">
        <v>32</v>
      </c>
      <c r="C32" s="23"/>
      <c r="D32" s="93" t="str">
        <f>IF(C32=0,"",VLOOKUP(C32,Seznami!A:H,6,FALSE))</f>
        <v/>
      </c>
      <c r="E32" s="94" t="str">
        <f>IF(C32=0,"",VLOOKUP(C32,Seznami!A:H,7,FALSE))</f>
        <v/>
      </c>
      <c r="F32" s="93" t="str">
        <f>IF(C32=0,"",VLOOKUP(C32,Seznami!A:H,8,FALSE))</f>
        <v/>
      </c>
      <c r="G32" s="193"/>
      <c r="H32" s="94" t="str">
        <f>IF(C32=0,"",VLOOKUP(C32,Seznami!A:H,4,FALSE))</f>
        <v/>
      </c>
      <c r="I32" s="94" t="str">
        <f>IF(C32=0,"",VLOOKUP(C32,Seznami!A:H,5,FALSE))</f>
        <v/>
      </c>
      <c r="J32" s="94" t="str">
        <f>IF(C32=0,"",VLOOKUP(C32,Seznami!A:L,10,FALSE))</f>
        <v/>
      </c>
      <c r="K32" s="94" t="str">
        <f>IF(C32=0,"",VLOOKUP(C32,Seznami!A:L,9,FALSE))</f>
        <v/>
      </c>
      <c r="L32" s="63"/>
      <c r="M32" s="150" t="str">
        <f>IF(C32=0,"",VLOOKUP(C32,Seznami!A:C,3,FALSE))</f>
        <v/>
      </c>
      <c r="N32" s="172" t="str">
        <f>IF(C32=0,"",VLOOKUP(C32,Seznami!A:L,12,FALSE))</f>
        <v/>
      </c>
    </row>
    <row r="33" spans="2:14" ht="20.100000000000001" customHeight="1" x14ac:dyDescent="0.3">
      <c r="B33" s="22" t="s">
        <v>33</v>
      </c>
      <c r="C33" s="23"/>
      <c r="D33" s="93" t="str">
        <f>IF(C33=0,"",VLOOKUP(C33,Seznami!A:H,6,FALSE))</f>
        <v/>
      </c>
      <c r="E33" s="94" t="str">
        <f>IF(C33=0,"",VLOOKUP(C33,Seznami!A:H,7,FALSE))</f>
        <v/>
      </c>
      <c r="F33" s="93" t="str">
        <f>IF(C33=0,"",VLOOKUP(C33,Seznami!A:H,8,FALSE))</f>
        <v/>
      </c>
      <c r="G33" s="193"/>
      <c r="H33" s="94" t="str">
        <f>IF(C33=0,"",VLOOKUP(C33,Seznami!A:H,4,FALSE))</f>
        <v/>
      </c>
      <c r="I33" s="94" t="str">
        <f>IF(C33=0,"",VLOOKUP(C33,Seznami!A:H,5,FALSE))</f>
        <v/>
      </c>
      <c r="J33" s="94" t="str">
        <f>IF(C33=0,"",VLOOKUP(C33,Seznami!A:L,10,FALSE))</f>
        <v/>
      </c>
      <c r="K33" s="94" t="str">
        <f>IF(C33=0,"",VLOOKUP(C33,Seznami!A:L,9,FALSE))</f>
        <v/>
      </c>
      <c r="L33" s="63"/>
      <c r="M33" s="150" t="str">
        <f>IF(C33=0,"",VLOOKUP(C33,Seznami!A:C,3,FALSE))</f>
        <v/>
      </c>
      <c r="N33" s="172" t="str">
        <f>IF(C33=0,"",VLOOKUP(C33,Seznami!A:L,12,FALSE))</f>
        <v/>
      </c>
    </row>
    <row r="34" spans="2:14" ht="20.100000000000001" customHeight="1" x14ac:dyDescent="0.3">
      <c r="B34" s="22" t="s">
        <v>34</v>
      </c>
      <c r="C34" s="23"/>
      <c r="D34" s="93" t="str">
        <f>IF(C34=0,"",VLOOKUP(C34,Seznami!A:H,6,FALSE))</f>
        <v/>
      </c>
      <c r="E34" s="94" t="str">
        <f>IF(C34=0,"",VLOOKUP(C34,Seznami!A:H,7,FALSE))</f>
        <v/>
      </c>
      <c r="F34" s="93" t="str">
        <f>IF(C34=0,"",VLOOKUP(C34,Seznami!A:H,8,FALSE))</f>
        <v/>
      </c>
      <c r="G34" s="193"/>
      <c r="H34" s="94" t="str">
        <f>IF(C34=0,"",VLOOKUP(C34,Seznami!A:H,4,FALSE))</f>
        <v/>
      </c>
      <c r="I34" s="94" t="str">
        <f>IF(C34=0,"",VLOOKUP(C34,Seznami!A:H,5,FALSE))</f>
        <v/>
      </c>
      <c r="J34" s="94" t="str">
        <f>IF(C34=0,"",VLOOKUP(C34,Seznami!A:L,10,FALSE))</f>
        <v/>
      </c>
      <c r="K34" s="94" t="str">
        <f>IF(C34=0,"",VLOOKUP(C34,Seznami!A:L,9,FALSE))</f>
        <v/>
      </c>
      <c r="L34" s="63"/>
      <c r="M34" s="288" t="str">
        <f>IF(C34=0,"",VLOOKUP(C34,Seznami!A:C,3,FALSE))</f>
        <v/>
      </c>
      <c r="N34" s="172" t="str">
        <f>IF(C34=0,"",VLOOKUP(C34,Seznami!A:L,12,FALSE))</f>
        <v/>
      </c>
    </row>
    <row r="35" spans="2:14" ht="20.100000000000001" customHeight="1" x14ac:dyDescent="0.3">
      <c r="B35" s="22" t="s">
        <v>1865</v>
      </c>
      <c r="C35" s="23"/>
      <c r="D35" s="93" t="str">
        <f>IF(C35=0,"",VLOOKUP(C35,Seznami!A:H,6,FALSE))</f>
        <v/>
      </c>
      <c r="E35" s="94" t="str">
        <f>IF(C35=0,"",VLOOKUP(C35,Seznami!A:H,7,FALSE))</f>
        <v/>
      </c>
      <c r="F35" s="93" t="str">
        <f>IF(C35=0,"",VLOOKUP(C35,Seznami!A:H,8,FALSE))</f>
        <v/>
      </c>
      <c r="G35" s="193"/>
      <c r="H35" s="94" t="str">
        <f>IF(C35=0,"",VLOOKUP(C35,Seznami!A:H,4,FALSE))</f>
        <v/>
      </c>
      <c r="I35" s="94" t="str">
        <f>IF(C35=0,"",VLOOKUP(C35,Seznami!A:H,5,FALSE))</f>
        <v/>
      </c>
      <c r="J35" s="94" t="str">
        <f>IF(C35=0,"",VLOOKUP(C35,Seznami!A:L,10,FALSE))</f>
        <v/>
      </c>
      <c r="K35" s="94" t="str">
        <f>IF(C35=0,"",VLOOKUP(C35,Seznami!A:L,9,FALSE))</f>
        <v/>
      </c>
      <c r="L35" s="63"/>
      <c r="M35" s="288" t="str">
        <f>IF(C35=0,"",VLOOKUP(C35,Seznami!A:C,3,FALSE))</f>
        <v/>
      </c>
      <c r="N35" s="172" t="str">
        <f>IF(C35=0,"",VLOOKUP(C35,Seznami!A:L,12,FALSE))</f>
        <v/>
      </c>
    </row>
    <row r="36" spans="2:14" ht="20.100000000000001" customHeight="1" x14ac:dyDescent="0.3">
      <c r="B36" s="22" t="s">
        <v>1866</v>
      </c>
      <c r="C36" s="23"/>
      <c r="D36" s="93" t="str">
        <f>IF(C36=0,"",VLOOKUP(C36,Seznami!A:H,6,FALSE))</f>
        <v/>
      </c>
      <c r="E36" s="94" t="str">
        <f>IF(C36=0,"",VLOOKUP(C36,Seznami!A:H,7,FALSE))</f>
        <v/>
      </c>
      <c r="F36" s="93" t="str">
        <f>IF(C36=0,"",VLOOKUP(C36,Seznami!A:H,8,FALSE))</f>
        <v/>
      </c>
      <c r="G36" s="193"/>
      <c r="H36" s="94" t="str">
        <f>IF(C36=0,"",VLOOKUP(C36,Seznami!A:H,4,FALSE))</f>
        <v/>
      </c>
      <c r="I36" s="94" t="str">
        <f>IF(C36=0,"",VLOOKUP(C36,Seznami!A:H,5,FALSE))</f>
        <v/>
      </c>
      <c r="J36" s="94" t="str">
        <f>IF(C36=0,"",VLOOKUP(C36,Seznami!A:L,10,FALSE))</f>
        <v/>
      </c>
      <c r="K36" s="94" t="str">
        <f>IF(C36=0,"",VLOOKUP(C36,Seznami!A:L,9,FALSE))</f>
        <v/>
      </c>
      <c r="L36" s="63"/>
      <c r="M36" s="288" t="str">
        <f>IF(C36=0,"",VLOOKUP(C36,Seznami!A:C,3,FALSE))</f>
        <v/>
      </c>
      <c r="N36" s="172" t="str">
        <f>IF(C36=0,"",VLOOKUP(C36,Seznami!A:L,12,FALSE))</f>
        <v/>
      </c>
    </row>
    <row r="37" spans="2:14" ht="20.100000000000001" customHeight="1" x14ac:dyDescent="0.3">
      <c r="B37" s="22" t="s">
        <v>1867</v>
      </c>
      <c r="C37" s="23"/>
      <c r="D37" s="93" t="str">
        <f>IF(C37=0,"",VLOOKUP(C37,Seznami!A:H,6,FALSE))</f>
        <v/>
      </c>
      <c r="E37" s="94" t="str">
        <f>IF(C37=0,"",VLOOKUP(C37,Seznami!A:H,7,FALSE))</f>
        <v/>
      </c>
      <c r="F37" s="93" t="str">
        <f>IF(C37=0,"",VLOOKUP(C37,Seznami!A:H,8,FALSE))</f>
        <v/>
      </c>
      <c r="G37" s="193"/>
      <c r="H37" s="94" t="str">
        <f>IF(C37=0,"",VLOOKUP(C37,Seznami!A:H,4,FALSE))</f>
        <v/>
      </c>
      <c r="I37" s="94" t="str">
        <f>IF(C37=0,"",VLOOKUP(C37,Seznami!A:H,5,FALSE))</f>
        <v/>
      </c>
      <c r="J37" s="94" t="str">
        <f>IF(C37=0,"",VLOOKUP(C37,Seznami!A:L,10,FALSE))</f>
        <v/>
      </c>
      <c r="K37" s="94" t="str">
        <f>IF(C37=0,"",VLOOKUP(C37,Seznami!A:L,9,FALSE))</f>
        <v/>
      </c>
      <c r="L37" s="63"/>
      <c r="M37" s="288" t="str">
        <f>IF(C37=0,"",VLOOKUP(C37,Seznami!A:C,3,FALSE))</f>
        <v/>
      </c>
      <c r="N37" s="172" t="str">
        <f>IF(C37=0,"",VLOOKUP(C37,Seznami!A:L,12,FALSE))</f>
        <v/>
      </c>
    </row>
    <row r="38" spans="2:14" x14ac:dyDescent="0.3">
      <c r="B38" s="138" t="s">
        <v>1348</v>
      </c>
      <c r="L38" s="136" t="s">
        <v>1778</v>
      </c>
      <c r="M38" s="289" t="e">
        <f>SUM(M14:M37)</f>
        <v>#N/A</v>
      </c>
      <c r="N38" s="192"/>
    </row>
    <row r="39" spans="2:14" x14ac:dyDescent="0.3">
      <c r="B39" s="138"/>
      <c r="L39" s="190"/>
      <c r="M39" s="190"/>
      <c r="N39" s="191"/>
    </row>
    <row r="40" spans="2:14" x14ac:dyDescent="0.3">
      <c r="B40" s="138"/>
      <c r="L40" s="151"/>
      <c r="M40" s="151"/>
      <c r="N40" s="191"/>
    </row>
    <row r="41" spans="2:14" x14ac:dyDescent="0.3">
      <c r="B41" s="41" t="s">
        <v>16</v>
      </c>
      <c r="C41" s="17"/>
      <c r="D41" s="17" t="s">
        <v>17</v>
      </c>
      <c r="E41" s="38"/>
      <c r="F41" s="41" t="s">
        <v>1344</v>
      </c>
      <c r="G41" s="41"/>
      <c r="H41" s="34"/>
      <c r="I41" s="34"/>
    </row>
    <row r="42" spans="2:14" x14ac:dyDescent="0.3">
      <c r="B42" s="18"/>
      <c r="C42" s="17"/>
      <c r="D42" s="33"/>
      <c r="E42" s="17"/>
      <c r="F42" s="34"/>
      <c r="G42" s="34"/>
      <c r="H42" s="34"/>
      <c r="I42" s="34"/>
    </row>
    <row r="43" spans="2:14" x14ac:dyDescent="0.3">
      <c r="B43" s="187">
        <f>'Sploš. pod. o proj. in prij.'!A46</f>
        <v>0</v>
      </c>
      <c r="C43" s="17"/>
      <c r="D43" s="33"/>
      <c r="E43" s="17"/>
      <c r="F43" s="292" t="e">
        <f>'Sploš. pod. o proj. in prij.'!B31</f>
        <v>#N/A</v>
      </c>
      <c r="G43" s="292"/>
      <c r="H43" s="292"/>
      <c r="I43" s="34"/>
    </row>
    <row r="44" spans="2:14" x14ac:dyDescent="0.3">
      <c r="B44" s="77"/>
      <c r="C44" s="17"/>
      <c r="D44" s="33"/>
      <c r="E44" s="17"/>
      <c r="F44" s="76"/>
      <c r="G44" s="76"/>
      <c r="H44" s="76"/>
      <c r="I44" s="34"/>
    </row>
    <row r="45" spans="2:14" x14ac:dyDescent="0.3">
      <c r="B45" s="38"/>
      <c r="C45" s="17"/>
      <c r="D45" s="33"/>
      <c r="E45" s="38"/>
      <c r="F45" s="88"/>
      <c r="G45" s="160"/>
      <c r="H45" s="88"/>
      <c r="I45" s="34"/>
    </row>
    <row r="46" spans="2:14" x14ac:dyDescent="0.3">
      <c r="B46" s="34"/>
      <c r="C46" s="34"/>
      <c r="D46" s="34"/>
      <c r="E46" s="34"/>
      <c r="F46" s="293" t="s">
        <v>46</v>
      </c>
      <c r="G46" s="293"/>
      <c r="H46" s="293"/>
      <c r="I46" s="34"/>
    </row>
    <row r="47" spans="2:14" x14ac:dyDescent="0.3">
      <c r="B47" s="38"/>
      <c r="C47" s="38"/>
      <c r="D47" s="38"/>
      <c r="E47" s="38"/>
      <c r="I47" s="38"/>
    </row>
  </sheetData>
  <sheetProtection algorithmName="SHA-512" hashValue="GItUl2q5iE6fEpJ2U1czo/z6Jc+yXNoTRRlPuO1KvHuTuCOZvP9wjEMx80l88K1aYE0vup80m3sIiiKAAUkulg==" saltValue="fle9Ddr/HFtu3/60MJs8Dw==" spinCount="100000" sheet="1" objects="1" scenarios="1" insertRows="0"/>
  <mergeCells count="5">
    <mergeCell ref="F43:H43"/>
    <mergeCell ref="F46:H46"/>
    <mergeCell ref="B8:C8"/>
    <mergeCell ref="B5:N5"/>
    <mergeCell ref="D8:N8"/>
  </mergeCells>
  <phoneticPr fontId="28" type="noConversion"/>
  <pageMargins left="0.25" right="0.25" top="0.75" bottom="0.75" header="0.3" footer="0.3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artnerja izberite iz spustnega seznama!" xr:uid="{31B1AE2F-0978-493F-8F3F-25147EF2CD39}">
          <x14:formula1>
            <xm:f>Seznami!$A$2:$A$213</xm:f>
          </x14:formula1>
          <xm:sqref>C15:C37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52"/>
  <sheetViews>
    <sheetView showGridLines="0" zoomScaleNormal="100" workbookViewId="0">
      <selection activeCell="K21" sqref="K21"/>
    </sheetView>
  </sheetViews>
  <sheetFormatPr defaultColWidth="9.109375" defaultRowHeight="13.8" x14ac:dyDescent="0.25"/>
  <cols>
    <col min="1" max="1" width="3" style="38" bestFit="1" customWidth="1"/>
    <col min="2" max="2" width="15.6640625" style="38" customWidth="1"/>
    <col min="3" max="3" width="30.6640625" style="38" customWidth="1"/>
    <col min="4" max="5" width="16.33203125" style="38" customWidth="1"/>
    <col min="6" max="10" width="13.6640625" style="38" customWidth="1"/>
    <col min="11" max="12" width="13.44140625" style="38" customWidth="1"/>
    <col min="13" max="13" width="13.5546875" style="38" customWidth="1"/>
    <col min="14" max="16384" width="9.109375" style="38"/>
  </cols>
  <sheetData>
    <row r="3" spans="1:15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x14ac:dyDescent="0.25">
      <c r="A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5" x14ac:dyDescent="0.25">
      <c r="A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5" ht="15.75" customHeight="1" x14ac:dyDescent="0.25">
      <c r="A6" s="34"/>
      <c r="B6" s="298" t="s">
        <v>35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40"/>
    </row>
    <row r="7" spans="1:15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4"/>
    </row>
    <row r="9" spans="1:15" ht="26.25" customHeight="1" x14ac:dyDescent="0.25">
      <c r="A9" s="41"/>
      <c r="B9" s="294" t="s">
        <v>39</v>
      </c>
      <c r="C9" s="294"/>
      <c r="D9" s="296" t="str">
        <f>'Sploš. pod. o proj. in prij.'!B13</f>
        <v>Projekt 1</v>
      </c>
      <c r="E9" s="296"/>
      <c r="F9" s="296"/>
      <c r="G9" s="296"/>
      <c r="H9" s="296"/>
      <c r="I9" s="296"/>
      <c r="J9" s="296"/>
      <c r="K9" s="296"/>
      <c r="L9" s="296"/>
      <c r="M9" s="296"/>
      <c r="N9" s="34"/>
    </row>
    <row r="10" spans="1:15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34"/>
    </row>
    <row r="11" spans="1:15" x14ac:dyDescent="0.25">
      <c r="A11" s="41"/>
      <c r="B11" s="29" t="s">
        <v>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34"/>
    </row>
    <row r="12" spans="1:15" x14ac:dyDescent="0.25">
      <c r="A12" s="41"/>
      <c r="B12" s="29" t="s">
        <v>1347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4"/>
    </row>
    <row r="13" spans="1:15" ht="14.4" thickBot="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34"/>
    </row>
    <row r="14" spans="1:15" ht="119.4" thickBot="1" x14ac:dyDescent="0.3">
      <c r="A14" s="42"/>
      <c r="B14" s="200" t="s">
        <v>40</v>
      </c>
      <c r="C14" s="57" t="s">
        <v>37</v>
      </c>
      <c r="D14" s="71" t="s">
        <v>1837</v>
      </c>
      <c r="E14" s="71" t="s">
        <v>1835</v>
      </c>
      <c r="F14" s="68" t="s">
        <v>1832</v>
      </c>
      <c r="G14" s="71" t="s">
        <v>1833</v>
      </c>
      <c r="H14" s="71" t="s">
        <v>1815</v>
      </c>
      <c r="I14" s="71" t="s">
        <v>1817</v>
      </c>
      <c r="J14" s="71" t="s">
        <v>1801</v>
      </c>
      <c r="K14" s="68" t="s">
        <v>1843</v>
      </c>
      <c r="L14" s="217" t="s">
        <v>1846</v>
      </c>
      <c r="M14" s="201" t="s">
        <v>1340</v>
      </c>
      <c r="N14" s="34"/>
      <c r="O14" s="43"/>
    </row>
    <row r="15" spans="1:15" x14ac:dyDescent="0.25">
      <c r="A15" s="48">
        <v>1</v>
      </c>
      <c r="B15" s="196" t="s">
        <v>5</v>
      </c>
      <c r="C15" s="197">
        <f>'Podatki o partnerjih'!C14</f>
        <v>0</v>
      </c>
      <c r="D15" s="124">
        <f t="shared" ref="D15:D38" si="0">ROUND(SUM(F15:M15),2)</f>
        <v>0</v>
      </c>
      <c r="E15" s="124">
        <f>ROUND(SUM(F15:J15)+M15,2)</f>
        <v>0</v>
      </c>
      <c r="F15" s="198"/>
      <c r="G15" s="199"/>
      <c r="H15" s="199"/>
      <c r="I15" s="199"/>
      <c r="J15" s="199"/>
      <c r="K15" s="199"/>
      <c r="L15" s="218"/>
      <c r="M15" s="202">
        <f t="shared" ref="M15:M38" si="1">ROUND(F15*0.15,2)</f>
        <v>0</v>
      </c>
      <c r="N15" s="34"/>
    </row>
    <row r="16" spans="1:15" x14ac:dyDescent="0.25">
      <c r="A16" s="49">
        <v>2</v>
      </c>
      <c r="B16" s="50" t="s">
        <v>1805</v>
      </c>
      <c r="C16" s="90">
        <f>'Podatki o partnerjih'!C15</f>
        <v>0</v>
      </c>
      <c r="D16" s="125">
        <f t="shared" si="0"/>
        <v>0</v>
      </c>
      <c r="E16" s="124">
        <f>ROUND(SUM(F16:J16)+M16,2)</f>
        <v>0</v>
      </c>
      <c r="F16" s="69"/>
      <c r="G16" s="69"/>
      <c r="H16" s="69"/>
      <c r="I16" s="69"/>
      <c r="J16" s="69"/>
      <c r="K16" s="69"/>
      <c r="L16" s="219"/>
      <c r="M16" s="203">
        <f t="shared" si="1"/>
        <v>0</v>
      </c>
      <c r="N16" s="34"/>
    </row>
    <row r="17" spans="1:14" x14ac:dyDescent="0.25">
      <c r="A17" s="49">
        <v>3</v>
      </c>
      <c r="B17" s="50" t="s">
        <v>1806</v>
      </c>
      <c r="C17" s="90">
        <f>'Podatki o partnerjih'!C16</f>
        <v>0</v>
      </c>
      <c r="D17" s="125">
        <f t="shared" si="0"/>
        <v>0</v>
      </c>
      <c r="E17" s="124">
        <f t="shared" ref="E17:E38" si="2">ROUND(SUM(F17:J17)+M17,2)</f>
        <v>0</v>
      </c>
      <c r="F17" s="69"/>
      <c r="G17" s="69"/>
      <c r="H17" s="69"/>
      <c r="I17" s="69"/>
      <c r="J17" s="69"/>
      <c r="K17" s="69"/>
      <c r="L17" s="219"/>
      <c r="M17" s="203">
        <f t="shared" si="1"/>
        <v>0</v>
      </c>
      <c r="N17" s="34"/>
    </row>
    <row r="18" spans="1:14" x14ac:dyDescent="0.25">
      <c r="A18" s="49">
        <v>4</v>
      </c>
      <c r="B18" s="50" t="s">
        <v>1807</v>
      </c>
      <c r="C18" s="90">
        <f>'Podatki o partnerjih'!C17</f>
        <v>0</v>
      </c>
      <c r="D18" s="125">
        <f t="shared" si="0"/>
        <v>0</v>
      </c>
      <c r="E18" s="124">
        <f t="shared" si="2"/>
        <v>0</v>
      </c>
      <c r="F18" s="69"/>
      <c r="G18" s="69"/>
      <c r="H18" s="69"/>
      <c r="I18" s="69"/>
      <c r="J18" s="69"/>
      <c r="K18" s="69"/>
      <c r="L18" s="219"/>
      <c r="M18" s="203">
        <f t="shared" si="1"/>
        <v>0</v>
      </c>
      <c r="N18" s="34"/>
    </row>
    <row r="19" spans="1:14" x14ac:dyDescent="0.25">
      <c r="A19" s="49">
        <v>5</v>
      </c>
      <c r="B19" s="50" t="s">
        <v>1808</v>
      </c>
      <c r="C19" s="90">
        <f>'Podatki o partnerjih'!C18</f>
        <v>0</v>
      </c>
      <c r="D19" s="125">
        <f t="shared" si="0"/>
        <v>0</v>
      </c>
      <c r="E19" s="124">
        <f t="shared" si="2"/>
        <v>0</v>
      </c>
      <c r="F19" s="69"/>
      <c r="G19" s="69"/>
      <c r="H19" s="69"/>
      <c r="I19" s="69"/>
      <c r="J19" s="69"/>
      <c r="K19" s="69"/>
      <c r="L19" s="219"/>
      <c r="M19" s="203">
        <f t="shared" si="1"/>
        <v>0</v>
      </c>
      <c r="N19" s="34"/>
    </row>
    <row r="20" spans="1:14" x14ac:dyDescent="0.25">
      <c r="A20" s="49">
        <v>6</v>
      </c>
      <c r="B20" s="50" t="s">
        <v>1809</v>
      </c>
      <c r="C20" s="90">
        <f>'Podatki o partnerjih'!C19</f>
        <v>0</v>
      </c>
      <c r="D20" s="125">
        <f t="shared" si="0"/>
        <v>0</v>
      </c>
      <c r="E20" s="124">
        <f t="shared" si="2"/>
        <v>0</v>
      </c>
      <c r="F20" s="69"/>
      <c r="G20" s="69"/>
      <c r="H20" s="69"/>
      <c r="I20" s="69"/>
      <c r="J20" s="69"/>
      <c r="K20" s="69"/>
      <c r="L20" s="219"/>
      <c r="M20" s="203">
        <f t="shared" si="1"/>
        <v>0</v>
      </c>
      <c r="N20" s="34"/>
    </row>
    <row r="21" spans="1:14" x14ac:dyDescent="0.25">
      <c r="A21" s="49">
        <v>7</v>
      </c>
      <c r="B21" s="50" t="s">
        <v>1810</v>
      </c>
      <c r="C21" s="90">
        <f>'Podatki o partnerjih'!C20</f>
        <v>0</v>
      </c>
      <c r="D21" s="125">
        <f t="shared" si="0"/>
        <v>0</v>
      </c>
      <c r="E21" s="124">
        <f t="shared" si="2"/>
        <v>0</v>
      </c>
      <c r="F21" s="69"/>
      <c r="G21" s="69"/>
      <c r="H21" s="69"/>
      <c r="I21" s="69"/>
      <c r="J21" s="69"/>
      <c r="K21" s="69"/>
      <c r="L21" s="219"/>
      <c r="M21" s="203">
        <f t="shared" si="1"/>
        <v>0</v>
      </c>
      <c r="N21" s="34"/>
    </row>
    <row r="22" spans="1:14" x14ac:dyDescent="0.25">
      <c r="A22" s="49">
        <v>8</v>
      </c>
      <c r="B22" s="50" t="s">
        <v>1811</v>
      </c>
      <c r="C22" s="90">
        <f>'Podatki o partnerjih'!C21</f>
        <v>0</v>
      </c>
      <c r="D22" s="125">
        <f t="shared" si="0"/>
        <v>0</v>
      </c>
      <c r="E22" s="124">
        <f t="shared" si="2"/>
        <v>0</v>
      </c>
      <c r="F22" s="69"/>
      <c r="G22" s="69"/>
      <c r="H22" s="69"/>
      <c r="I22" s="69"/>
      <c r="J22" s="69"/>
      <c r="K22" s="69"/>
      <c r="L22" s="219"/>
      <c r="M22" s="203">
        <f t="shared" si="1"/>
        <v>0</v>
      </c>
      <c r="N22" s="34"/>
    </row>
    <row r="23" spans="1:14" x14ac:dyDescent="0.25">
      <c r="A23" s="49">
        <v>9</v>
      </c>
      <c r="B23" s="50" t="s">
        <v>1812</v>
      </c>
      <c r="C23" s="90">
        <f>'Podatki o partnerjih'!C22</f>
        <v>0</v>
      </c>
      <c r="D23" s="125">
        <f t="shared" si="0"/>
        <v>0</v>
      </c>
      <c r="E23" s="124">
        <f t="shared" si="2"/>
        <v>0</v>
      </c>
      <c r="F23" s="69"/>
      <c r="G23" s="69"/>
      <c r="H23" s="69"/>
      <c r="I23" s="69"/>
      <c r="J23" s="69"/>
      <c r="K23" s="69"/>
      <c r="L23" s="219"/>
      <c r="M23" s="203">
        <f t="shared" si="1"/>
        <v>0</v>
      </c>
      <c r="N23" s="34"/>
    </row>
    <row r="24" spans="1:14" x14ac:dyDescent="0.25">
      <c r="A24" s="49">
        <v>10</v>
      </c>
      <c r="B24" s="50" t="s">
        <v>1813</v>
      </c>
      <c r="C24" s="90">
        <f>'Podatki o partnerjih'!C23</f>
        <v>0</v>
      </c>
      <c r="D24" s="125">
        <f t="shared" si="0"/>
        <v>0</v>
      </c>
      <c r="E24" s="124">
        <f t="shared" si="2"/>
        <v>0</v>
      </c>
      <c r="F24" s="69"/>
      <c r="G24" s="69"/>
      <c r="H24" s="69"/>
      <c r="I24" s="69"/>
      <c r="J24" s="69"/>
      <c r="K24" s="69"/>
      <c r="L24" s="219"/>
      <c r="M24" s="203">
        <f t="shared" si="1"/>
        <v>0</v>
      </c>
      <c r="N24" s="34"/>
    </row>
    <row r="25" spans="1:14" x14ac:dyDescent="0.25">
      <c r="A25" s="49">
        <v>11</v>
      </c>
      <c r="B25" s="50" t="s">
        <v>24</v>
      </c>
      <c r="C25" s="90">
        <f>'Podatki o partnerjih'!C24</f>
        <v>0</v>
      </c>
      <c r="D25" s="125">
        <f t="shared" si="0"/>
        <v>0</v>
      </c>
      <c r="E25" s="124">
        <f t="shared" si="2"/>
        <v>0</v>
      </c>
      <c r="F25" s="69"/>
      <c r="G25" s="69"/>
      <c r="H25" s="69"/>
      <c r="I25" s="69"/>
      <c r="J25" s="69"/>
      <c r="K25" s="69"/>
      <c r="L25" s="219"/>
      <c r="M25" s="203">
        <f t="shared" si="1"/>
        <v>0</v>
      </c>
      <c r="N25" s="34"/>
    </row>
    <row r="26" spans="1:14" x14ac:dyDescent="0.25">
      <c r="A26" s="49">
        <v>12</v>
      </c>
      <c r="B26" s="50" t="s">
        <v>25</v>
      </c>
      <c r="C26" s="90">
        <f>'Podatki o partnerjih'!C25</f>
        <v>0</v>
      </c>
      <c r="D26" s="125">
        <f t="shared" si="0"/>
        <v>0</v>
      </c>
      <c r="E26" s="124">
        <f t="shared" si="2"/>
        <v>0</v>
      </c>
      <c r="F26" s="69"/>
      <c r="G26" s="51"/>
      <c r="H26" s="51"/>
      <c r="I26" s="51"/>
      <c r="J26" s="51"/>
      <c r="K26" s="51"/>
      <c r="L26" s="220"/>
      <c r="M26" s="203">
        <f t="shared" si="1"/>
        <v>0</v>
      </c>
      <c r="N26" s="34"/>
    </row>
    <row r="27" spans="1:14" x14ac:dyDescent="0.25">
      <c r="A27" s="49">
        <v>13</v>
      </c>
      <c r="B27" s="50" t="s">
        <v>26</v>
      </c>
      <c r="C27" s="90">
        <f>'Podatki o partnerjih'!C26</f>
        <v>0</v>
      </c>
      <c r="D27" s="125">
        <f t="shared" si="0"/>
        <v>0</v>
      </c>
      <c r="E27" s="124">
        <f t="shared" si="2"/>
        <v>0</v>
      </c>
      <c r="F27" s="69"/>
      <c r="G27" s="51"/>
      <c r="H27" s="51"/>
      <c r="I27" s="51"/>
      <c r="J27" s="51"/>
      <c r="K27" s="51"/>
      <c r="L27" s="220"/>
      <c r="M27" s="203">
        <f t="shared" si="1"/>
        <v>0</v>
      </c>
      <c r="N27" s="34"/>
    </row>
    <row r="28" spans="1:14" x14ac:dyDescent="0.25">
      <c r="A28" s="49">
        <v>14</v>
      </c>
      <c r="B28" s="50" t="s">
        <v>27</v>
      </c>
      <c r="C28" s="90">
        <f>'Podatki o partnerjih'!C27</f>
        <v>0</v>
      </c>
      <c r="D28" s="125">
        <f t="shared" si="0"/>
        <v>0</v>
      </c>
      <c r="E28" s="124">
        <f t="shared" si="2"/>
        <v>0</v>
      </c>
      <c r="F28" s="69"/>
      <c r="G28" s="51"/>
      <c r="H28" s="51"/>
      <c r="I28" s="51"/>
      <c r="J28" s="51"/>
      <c r="K28" s="51"/>
      <c r="L28" s="220"/>
      <c r="M28" s="203">
        <f t="shared" si="1"/>
        <v>0</v>
      </c>
      <c r="N28" s="34"/>
    </row>
    <row r="29" spans="1:14" x14ac:dyDescent="0.25">
      <c r="A29" s="49">
        <v>15</v>
      </c>
      <c r="B29" s="50" t="s">
        <v>28</v>
      </c>
      <c r="C29" s="90">
        <f>'Podatki o partnerjih'!C28</f>
        <v>0</v>
      </c>
      <c r="D29" s="125">
        <f t="shared" si="0"/>
        <v>0</v>
      </c>
      <c r="E29" s="124">
        <f t="shared" si="2"/>
        <v>0</v>
      </c>
      <c r="F29" s="69"/>
      <c r="G29" s="51"/>
      <c r="H29" s="51"/>
      <c r="I29" s="51"/>
      <c r="J29" s="51"/>
      <c r="K29" s="51"/>
      <c r="L29" s="220"/>
      <c r="M29" s="203">
        <f t="shared" si="1"/>
        <v>0</v>
      </c>
      <c r="N29" s="34"/>
    </row>
    <row r="30" spans="1:14" x14ac:dyDescent="0.25">
      <c r="A30" s="49">
        <v>16</v>
      </c>
      <c r="B30" s="50" t="s">
        <v>29</v>
      </c>
      <c r="C30" s="90">
        <f>'Podatki o partnerjih'!C29</f>
        <v>0</v>
      </c>
      <c r="D30" s="125">
        <f t="shared" si="0"/>
        <v>0</v>
      </c>
      <c r="E30" s="124">
        <f t="shared" si="2"/>
        <v>0</v>
      </c>
      <c r="F30" s="69"/>
      <c r="G30" s="51"/>
      <c r="H30" s="51"/>
      <c r="I30" s="51"/>
      <c r="J30" s="51"/>
      <c r="K30" s="51"/>
      <c r="L30" s="220"/>
      <c r="M30" s="203">
        <f t="shared" si="1"/>
        <v>0</v>
      </c>
      <c r="N30" s="34"/>
    </row>
    <row r="31" spans="1:14" x14ac:dyDescent="0.25">
      <c r="A31" s="49">
        <v>17</v>
      </c>
      <c r="B31" s="50" t="s">
        <v>30</v>
      </c>
      <c r="C31" s="90">
        <f>'Podatki o partnerjih'!C30</f>
        <v>0</v>
      </c>
      <c r="D31" s="125">
        <f t="shared" si="0"/>
        <v>0</v>
      </c>
      <c r="E31" s="124">
        <f t="shared" si="2"/>
        <v>0</v>
      </c>
      <c r="F31" s="69"/>
      <c r="G31" s="51"/>
      <c r="H31" s="51"/>
      <c r="I31" s="51"/>
      <c r="J31" s="51"/>
      <c r="K31" s="51"/>
      <c r="L31" s="220"/>
      <c r="M31" s="203">
        <f t="shared" si="1"/>
        <v>0</v>
      </c>
      <c r="N31" s="34"/>
    </row>
    <row r="32" spans="1:14" x14ac:dyDescent="0.25">
      <c r="A32" s="49">
        <v>18</v>
      </c>
      <c r="B32" s="50" t="s">
        <v>31</v>
      </c>
      <c r="C32" s="90">
        <f>'Podatki o partnerjih'!C31</f>
        <v>0</v>
      </c>
      <c r="D32" s="125">
        <f t="shared" si="0"/>
        <v>0</v>
      </c>
      <c r="E32" s="124">
        <f t="shared" si="2"/>
        <v>0</v>
      </c>
      <c r="F32" s="69"/>
      <c r="G32" s="51"/>
      <c r="H32" s="51"/>
      <c r="I32" s="51"/>
      <c r="J32" s="51"/>
      <c r="K32" s="51"/>
      <c r="L32" s="220"/>
      <c r="M32" s="203">
        <f t="shared" si="1"/>
        <v>0</v>
      </c>
      <c r="N32" s="34"/>
    </row>
    <row r="33" spans="1:14" x14ac:dyDescent="0.25">
      <c r="A33" s="49">
        <v>19</v>
      </c>
      <c r="B33" s="50" t="s">
        <v>32</v>
      </c>
      <c r="C33" s="90">
        <f>'Podatki o partnerjih'!C32</f>
        <v>0</v>
      </c>
      <c r="D33" s="125">
        <f t="shared" si="0"/>
        <v>0</v>
      </c>
      <c r="E33" s="124">
        <f t="shared" si="2"/>
        <v>0</v>
      </c>
      <c r="F33" s="69"/>
      <c r="G33" s="51"/>
      <c r="H33" s="51"/>
      <c r="I33" s="51"/>
      <c r="J33" s="51"/>
      <c r="K33" s="51"/>
      <c r="L33" s="220"/>
      <c r="M33" s="203">
        <f t="shared" si="1"/>
        <v>0</v>
      </c>
      <c r="N33" s="34"/>
    </row>
    <row r="34" spans="1:14" x14ac:dyDescent="0.25">
      <c r="A34" s="49">
        <v>20</v>
      </c>
      <c r="B34" s="50" t="s">
        <v>33</v>
      </c>
      <c r="C34" s="90">
        <f>'Podatki o partnerjih'!C30</f>
        <v>0</v>
      </c>
      <c r="D34" s="125">
        <f t="shared" si="0"/>
        <v>0</v>
      </c>
      <c r="E34" s="124">
        <f t="shared" si="2"/>
        <v>0</v>
      </c>
      <c r="F34" s="69"/>
      <c r="G34" s="51"/>
      <c r="H34" s="51"/>
      <c r="I34" s="51"/>
      <c r="J34" s="51"/>
      <c r="K34" s="51"/>
      <c r="L34" s="220"/>
      <c r="M34" s="203">
        <f t="shared" si="1"/>
        <v>0</v>
      </c>
      <c r="N34" s="34"/>
    </row>
    <row r="35" spans="1:14" x14ac:dyDescent="0.25">
      <c r="A35" s="49">
        <v>21</v>
      </c>
      <c r="B35" s="50" t="s">
        <v>34</v>
      </c>
      <c r="C35" s="90">
        <f>'Podatki o partnerjih'!C31</f>
        <v>0</v>
      </c>
      <c r="D35" s="125">
        <f t="shared" si="0"/>
        <v>0</v>
      </c>
      <c r="E35" s="124">
        <f t="shared" si="2"/>
        <v>0</v>
      </c>
      <c r="F35" s="69"/>
      <c r="G35" s="51"/>
      <c r="H35" s="51"/>
      <c r="I35" s="51"/>
      <c r="J35" s="51"/>
      <c r="K35" s="51"/>
      <c r="L35" s="220"/>
      <c r="M35" s="203">
        <f t="shared" si="1"/>
        <v>0</v>
      </c>
      <c r="N35" s="34"/>
    </row>
    <row r="36" spans="1:14" x14ac:dyDescent="0.25">
      <c r="A36" s="49">
        <v>22</v>
      </c>
      <c r="B36" s="50" t="s">
        <v>1865</v>
      </c>
      <c r="C36" s="90">
        <f>'Podatki o partnerjih'!C32</f>
        <v>0</v>
      </c>
      <c r="D36" s="125">
        <f t="shared" ref="D36" si="3">ROUND(SUM(F36:M36),2)</f>
        <v>0</v>
      </c>
      <c r="E36" s="124">
        <f t="shared" ref="E36" si="4">ROUND(SUM(F36:J36)+M36,2)</f>
        <v>0</v>
      </c>
      <c r="F36" s="69"/>
      <c r="G36" s="51"/>
      <c r="H36" s="51"/>
      <c r="I36" s="51"/>
      <c r="J36" s="51"/>
      <c r="K36" s="51"/>
      <c r="L36" s="220"/>
      <c r="M36" s="203">
        <f t="shared" ref="M36" si="5">ROUND(F36*0.15,2)</f>
        <v>0</v>
      </c>
      <c r="N36" s="34"/>
    </row>
    <row r="37" spans="1:14" x14ac:dyDescent="0.25">
      <c r="A37" s="49">
        <v>23</v>
      </c>
      <c r="B37" s="50" t="s">
        <v>1866</v>
      </c>
      <c r="C37" s="90">
        <f>'Podatki o partnerjih'!C33</f>
        <v>0</v>
      </c>
      <c r="D37" s="125">
        <f t="shared" si="0"/>
        <v>0</v>
      </c>
      <c r="E37" s="124">
        <f t="shared" si="2"/>
        <v>0</v>
      </c>
      <c r="F37" s="69"/>
      <c r="G37" s="51"/>
      <c r="H37" s="51"/>
      <c r="I37" s="51"/>
      <c r="J37" s="51"/>
      <c r="K37" s="51"/>
      <c r="L37" s="220"/>
      <c r="M37" s="203">
        <f t="shared" si="1"/>
        <v>0</v>
      </c>
      <c r="N37" s="34"/>
    </row>
    <row r="38" spans="1:14" ht="14.4" thickBot="1" x14ac:dyDescent="0.3">
      <c r="A38" s="52">
        <v>24</v>
      </c>
      <c r="B38" s="53" t="s">
        <v>1867</v>
      </c>
      <c r="C38" s="91">
        <f>'Podatki o partnerjih'!C37</f>
        <v>0</v>
      </c>
      <c r="D38" s="184">
        <f t="shared" si="0"/>
        <v>0</v>
      </c>
      <c r="E38" s="124">
        <f t="shared" si="2"/>
        <v>0</v>
      </c>
      <c r="F38" s="70"/>
      <c r="G38" s="54"/>
      <c r="H38" s="54"/>
      <c r="I38" s="54"/>
      <c r="J38" s="54"/>
      <c r="K38" s="54"/>
      <c r="L38" s="221"/>
      <c r="M38" s="204">
        <f t="shared" si="1"/>
        <v>0</v>
      </c>
      <c r="N38" s="34"/>
    </row>
    <row r="39" spans="1:14" ht="14.4" thickBot="1" x14ac:dyDescent="0.3">
      <c r="A39" s="84"/>
      <c r="B39" s="85"/>
      <c r="C39" s="86"/>
      <c r="D39" s="210"/>
      <c r="E39" s="185">
        <v>1</v>
      </c>
      <c r="F39" s="183">
        <f>+IF($E$40=0,0,F40/$E$40)</f>
        <v>0</v>
      </c>
      <c r="G39" s="105">
        <f>+IF($E$40=0,0,G40/$E$40)</f>
        <v>0</v>
      </c>
      <c r="H39" s="105">
        <f>+IF($E$40=0,0,H40/$E$40)</f>
        <v>0</v>
      </c>
      <c r="I39" s="105">
        <f>+IF($E$40=0,0,I40/$E$40)</f>
        <v>0</v>
      </c>
      <c r="J39" s="106">
        <f>+IF($E$40=0,0,J40/$E$40)</f>
        <v>0</v>
      </c>
      <c r="K39" s="105"/>
      <c r="L39" s="105"/>
      <c r="M39" s="87" t="s">
        <v>1816</v>
      </c>
      <c r="N39" s="34"/>
    </row>
    <row r="40" spans="1:14" ht="14.4" thickBot="1" x14ac:dyDescent="0.3">
      <c r="A40" s="42"/>
      <c r="B40" s="47"/>
      <c r="C40" s="47"/>
      <c r="D40" s="209">
        <f>ROUND(SUM(D15:D38),2)</f>
        <v>0</v>
      </c>
      <c r="E40" s="205">
        <f>ROUND(SUM(E15:E38),2)</f>
        <v>0</v>
      </c>
      <c r="F40" s="206">
        <f>ROUND(SUM(F15:F38),2)</f>
        <v>0</v>
      </c>
      <c r="G40" s="206">
        <f t="shared" ref="G40:J40" si="6">ROUND(SUM(G15:G38),2)</f>
        <v>0</v>
      </c>
      <c r="H40" s="206">
        <f t="shared" si="6"/>
        <v>0</v>
      </c>
      <c r="I40" s="206">
        <f t="shared" si="6"/>
        <v>0</v>
      </c>
      <c r="J40" s="206">
        <f t="shared" si="6"/>
        <v>0</v>
      </c>
      <c r="K40" s="207">
        <f>ROUND(SUM(K15:K38),2)</f>
        <v>0</v>
      </c>
      <c r="L40" s="207">
        <f>ROUND(SUM(L15:L38),2)</f>
        <v>0</v>
      </c>
      <c r="M40" s="208">
        <f>ROUND(SUM(M15:M38),2)</f>
        <v>0</v>
      </c>
      <c r="N40" s="34"/>
    </row>
    <row r="41" spans="1:14" ht="15" customHeight="1" thickBot="1" x14ac:dyDescent="0.3">
      <c r="A41" s="34"/>
      <c r="B41" s="300" t="s">
        <v>1350</v>
      </c>
      <c r="C41" s="300"/>
      <c r="D41" s="300"/>
      <c r="E41" s="195"/>
      <c r="F41" s="174" t="str">
        <f>+IF(F39&gt;0.3,"Zunaj okvira","V okviru")</f>
        <v>V okviru</v>
      </c>
      <c r="G41" s="173" t="str">
        <f>+IF(G39&gt;0.3,"Zunaj okvira","V okviru")</f>
        <v>V okviru</v>
      </c>
      <c r="H41" s="174" t="str">
        <f>+IF(H39&lt;0.3,"Zunaj okvira","V okviru")</f>
        <v>Zunaj okvira</v>
      </c>
      <c r="I41" s="174" t="str">
        <f>+IF(I39&gt;0.4,"Zunaj okvira","V okviru")</f>
        <v>V okviru</v>
      </c>
      <c r="J41" s="175" t="str">
        <f>+IF(J39&gt;0.02,"Zunaj okvira","V okviru")</f>
        <v>V okviru</v>
      </c>
      <c r="K41" s="34"/>
      <c r="L41" s="34"/>
      <c r="M41" s="34"/>
      <c r="N41" s="34"/>
    </row>
    <row r="42" spans="1:14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x14ac:dyDescent="0.25">
      <c r="A43" s="34"/>
      <c r="B43" s="299"/>
      <c r="C43" s="299"/>
      <c r="D43" s="299"/>
      <c r="E43" s="194"/>
      <c r="F43" s="143"/>
      <c r="G43" s="34"/>
      <c r="H43" s="34"/>
      <c r="I43" s="34"/>
      <c r="J43" s="34"/>
      <c r="K43" s="34"/>
      <c r="L43" s="34"/>
      <c r="M43" s="34"/>
      <c r="N43" s="34"/>
    </row>
    <row r="44" spans="1:14" ht="14.25" customHeight="1" x14ac:dyDescent="0.25">
      <c r="A44" s="34"/>
      <c r="B44" s="299" t="s">
        <v>1836</v>
      </c>
      <c r="C44" s="299"/>
      <c r="D44" s="299"/>
      <c r="E44" s="299"/>
      <c r="F44" s="299"/>
      <c r="G44" s="34"/>
      <c r="H44" s="34"/>
      <c r="I44" s="34"/>
      <c r="J44" s="34"/>
      <c r="K44" s="34"/>
      <c r="L44" s="34"/>
      <c r="M44" s="34"/>
      <c r="N44" s="34"/>
    </row>
    <row r="45" spans="1:14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x14ac:dyDescent="0.25">
      <c r="A46" s="34"/>
      <c r="B46" s="41" t="s">
        <v>16</v>
      </c>
      <c r="C46" s="17"/>
      <c r="D46" s="17" t="s">
        <v>17</v>
      </c>
      <c r="E46" s="17"/>
      <c r="G46" s="41" t="s">
        <v>1344</v>
      </c>
      <c r="H46" s="34"/>
      <c r="I46" s="34"/>
      <c r="J46" s="34"/>
      <c r="K46" s="34"/>
      <c r="L46" s="34"/>
      <c r="M46" s="34"/>
      <c r="N46" s="34"/>
    </row>
    <row r="47" spans="1:14" x14ac:dyDescent="0.25">
      <c r="B47" s="18"/>
      <c r="C47" s="17"/>
      <c r="D47" s="33"/>
      <c r="E47" s="33"/>
      <c r="F47" s="17"/>
      <c r="G47" s="34"/>
      <c r="H47" s="34"/>
      <c r="I47" s="34"/>
      <c r="J47" s="34"/>
    </row>
    <row r="48" spans="1:14" x14ac:dyDescent="0.25">
      <c r="B48" s="187">
        <f>'Sploš. pod. o proj. in prij.'!A46</f>
        <v>0</v>
      </c>
      <c r="C48" s="17"/>
      <c r="D48" s="33"/>
      <c r="E48" s="33"/>
      <c r="F48" s="17"/>
      <c r="G48" s="292" t="e">
        <f>'Sploš. pod. o proj. in prij.'!B31</f>
        <v>#N/A</v>
      </c>
      <c r="H48" s="292"/>
      <c r="I48" s="34"/>
      <c r="J48" s="34"/>
    </row>
    <row r="49" spans="2:10" x14ac:dyDescent="0.25">
      <c r="B49" s="77"/>
      <c r="C49" s="17"/>
      <c r="D49" s="33"/>
      <c r="E49" s="33"/>
      <c r="F49" s="17"/>
      <c r="G49" s="76"/>
      <c r="H49" s="76"/>
      <c r="I49" s="34"/>
      <c r="J49" s="34"/>
    </row>
    <row r="50" spans="2:10" x14ac:dyDescent="0.25">
      <c r="C50" s="17"/>
      <c r="D50" s="33"/>
      <c r="E50" s="33"/>
      <c r="G50" s="34"/>
      <c r="H50" s="34"/>
      <c r="I50" s="34"/>
      <c r="J50" s="34"/>
    </row>
    <row r="51" spans="2:10" x14ac:dyDescent="0.25">
      <c r="B51" s="34"/>
      <c r="C51" s="34"/>
      <c r="D51" s="34"/>
      <c r="E51" s="34"/>
      <c r="F51" s="34"/>
      <c r="G51" s="297"/>
      <c r="H51" s="297"/>
      <c r="I51" s="34"/>
      <c r="J51" s="34"/>
    </row>
    <row r="52" spans="2:10" x14ac:dyDescent="0.25">
      <c r="G52" s="293" t="s">
        <v>46</v>
      </c>
      <c r="H52" s="293"/>
    </row>
  </sheetData>
  <sheetProtection algorithmName="SHA-512" hashValue="Edp1nOx4/8N9o/6mXDuEzHJL1gfkUxApbJrehPmtERZza83QS7HLUZfmtDCPO8z/ApCBS/Exa1BW6rqU6J/NjQ==" saltValue="rVL7Lclhe0JCaDhSto2LRA==" spinCount="100000" sheet="1" insertRows="0"/>
  <mergeCells count="9">
    <mergeCell ref="G48:H48"/>
    <mergeCell ref="G51:H51"/>
    <mergeCell ref="G52:H52"/>
    <mergeCell ref="B9:C9"/>
    <mergeCell ref="B6:M6"/>
    <mergeCell ref="B43:D43"/>
    <mergeCell ref="D9:M9"/>
    <mergeCell ref="B44:F44"/>
    <mergeCell ref="B41:D41"/>
  </mergeCells>
  <phoneticPr fontId="28" type="noConversion"/>
  <conditionalFormatting sqref="G41">
    <cfRule type="containsText" dxfId="9" priority="10" operator="containsText" text="Zunaj okvira">
      <formula>NOT(ISERROR(SEARCH("Zunaj okvira",G41)))</formula>
    </cfRule>
    <cfRule type="containsText" dxfId="8" priority="11" operator="containsText" text="V okviru">
      <formula>NOT(ISERROR(SEARCH("V okviru",G41)))</formula>
    </cfRule>
  </conditionalFormatting>
  <conditionalFormatting sqref="H41">
    <cfRule type="containsText" dxfId="7" priority="8" operator="containsText" text="Zunaj okvira">
      <formula>NOT(ISERROR(SEARCH("Zunaj okvira",H41)))</formula>
    </cfRule>
    <cfRule type="containsText" dxfId="6" priority="9" operator="containsText" text="V okviru">
      <formula>NOT(ISERROR(SEARCH("V okviru",H41)))</formula>
    </cfRule>
  </conditionalFormatting>
  <conditionalFormatting sqref="I41">
    <cfRule type="containsText" dxfId="5" priority="6" operator="containsText" text="Zunaj okvira">
      <formula>NOT(ISERROR(SEARCH("Zunaj okvira",I41)))</formula>
    </cfRule>
    <cfRule type="containsText" dxfId="4" priority="7" operator="containsText" text="V okviru">
      <formula>NOT(ISERROR(SEARCH("V okviru",I41)))</formula>
    </cfRule>
  </conditionalFormatting>
  <conditionalFormatting sqref="J41">
    <cfRule type="containsText" dxfId="3" priority="4" operator="containsText" text="Zunaj okvira">
      <formula>NOT(ISERROR(SEARCH("Zunaj okvira",J41)))</formula>
    </cfRule>
    <cfRule type="containsText" dxfId="2" priority="5" operator="containsText" text="V okviru">
      <formula>NOT(ISERROR(SEARCH("V okviru",J41)))</formula>
    </cfRule>
  </conditionalFormatting>
  <conditionalFormatting sqref="F41">
    <cfRule type="containsText" dxfId="1" priority="2" operator="containsText" text="Zunaj okvira">
      <formula>NOT(ISERROR(SEARCH("Zunaj okvira",F41)))</formula>
    </cfRule>
    <cfRule type="containsText" dxfId="0" priority="3" operator="containsText" text="V okviru">
      <formula>NOT(ISERROR(SEARCH("V okviru",F41)))</formula>
    </cfRule>
  </conditionalFormatting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S48"/>
  <sheetViews>
    <sheetView showGridLines="0" zoomScaleNormal="100" workbookViewId="0">
      <selection activeCell="B10" sqref="B10:C10"/>
    </sheetView>
  </sheetViews>
  <sheetFormatPr defaultColWidth="9.109375" defaultRowHeight="13.8" x14ac:dyDescent="0.25"/>
  <cols>
    <col min="1" max="1" width="3.33203125" style="38" customWidth="1"/>
    <col min="2" max="2" width="14.44140625" style="38" customWidth="1"/>
    <col min="3" max="3" width="24.5546875" style="38" customWidth="1"/>
    <col min="4" max="4" width="15.33203125" style="38" customWidth="1"/>
    <col min="5" max="5" width="13.6640625" style="38" customWidth="1"/>
    <col min="6" max="6" width="11.33203125" style="38" customWidth="1"/>
    <col min="7" max="10" width="13.44140625" style="38" customWidth="1"/>
    <col min="11" max="11" width="13.44140625" style="24" customWidth="1"/>
    <col min="12" max="12" width="9.6640625" style="24" customWidth="1"/>
    <col min="13" max="13" width="10.33203125" style="24" customWidth="1"/>
    <col min="14" max="14" width="9.6640625" style="24" customWidth="1"/>
    <col min="15" max="15" width="10.33203125" style="24" customWidth="1"/>
    <col min="16" max="16" width="9.6640625" style="24" customWidth="1"/>
    <col min="17" max="17" width="10.33203125" style="24" customWidth="1"/>
    <col min="18" max="18" width="9.6640625" style="24" customWidth="1"/>
    <col min="19" max="16384" width="9.109375" style="38"/>
  </cols>
  <sheetData>
    <row r="5" spans="1:19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9" ht="15.6" x14ac:dyDescent="0.25">
      <c r="B6" s="301" t="s">
        <v>35</v>
      </c>
      <c r="C6" s="301"/>
      <c r="D6" s="301"/>
      <c r="E6" s="301"/>
      <c r="F6" s="301"/>
      <c r="G6" s="301"/>
      <c r="H6" s="301"/>
      <c r="I6" s="301"/>
      <c r="J6" s="301"/>
      <c r="K6" s="301"/>
    </row>
    <row r="7" spans="1:19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</row>
    <row r="8" spans="1:19" x14ac:dyDescent="0.25">
      <c r="B8" s="303" t="s">
        <v>36</v>
      </c>
      <c r="C8" s="303"/>
      <c r="D8" s="303"/>
      <c r="E8" s="303"/>
      <c r="F8" s="303"/>
      <c r="G8" s="303"/>
      <c r="H8" s="303"/>
      <c r="I8" s="303"/>
      <c r="J8" s="303"/>
      <c r="K8" s="303"/>
    </row>
    <row r="9" spans="1:19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</row>
    <row r="10" spans="1:19" ht="26.25" customHeight="1" x14ac:dyDescent="0.25">
      <c r="A10" s="55"/>
      <c r="B10" s="294" t="s">
        <v>41</v>
      </c>
      <c r="C10" s="294"/>
      <c r="D10" s="302" t="str">
        <f>'Sploš. pod. o proj. in prij.'!B13</f>
        <v>Projekt 1</v>
      </c>
      <c r="E10" s="302"/>
      <c r="F10" s="302"/>
      <c r="G10" s="302"/>
      <c r="H10" s="302"/>
      <c r="I10" s="302"/>
      <c r="J10" s="302"/>
      <c r="K10" s="302"/>
    </row>
    <row r="11" spans="1:19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</row>
    <row r="12" spans="1:19" x14ac:dyDescent="0.25">
      <c r="A12" s="55"/>
      <c r="B12" s="29" t="s">
        <v>0</v>
      </c>
      <c r="C12" s="55"/>
      <c r="D12" s="55"/>
      <c r="E12" s="55"/>
      <c r="F12" s="55"/>
      <c r="G12" s="55"/>
      <c r="H12" s="55"/>
      <c r="I12" s="55"/>
      <c r="J12" s="55"/>
    </row>
    <row r="13" spans="1:19" x14ac:dyDescent="0.25">
      <c r="A13" s="55"/>
      <c r="B13" s="29" t="s">
        <v>1347</v>
      </c>
      <c r="C13" s="55"/>
      <c r="D13" s="55"/>
      <c r="E13" s="55"/>
      <c r="F13" s="55"/>
      <c r="G13" s="55"/>
      <c r="H13" s="55"/>
      <c r="I13" s="55"/>
      <c r="J13" s="55"/>
    </row>
    <row r="14" spans="1:19" ht="14.4" thickBot="1" x14ac:dyDescent="0.3">
      <c r="A14" s="55"/>
      <c r="B14" s="55"/>
      <c r="C14" s="55"/>
      <c r="D14" s="55"/>
      <c r="E14" s="55"/>
      <c r="F14" s="55"/>
      <c r="G14" s="72"/>
      <c r="H14" s="73"/>
      <c r="I14" s="72"/>
      <c r="J14" s="55"/>
    </row>
    <row r="15" spans="1:19" ht="62.25" customHeight="1" thickBot="1" x14ac:dyDescent="0.3">
      <c r="A15" s="56"/>
      <c r="B15" s="102" t="s">
        <v>40</v>
      </c>
      <c r="C15" s="103" t="s">
        <v>37</v>
      </c>
      <c r="D15" s="103" t="s">
        <v>1341</v>
      </c>
      <c r="E15" s="57" t="s">
        <v>1837</v>
      </c>
      <c r="F15" s="58" t="s">
        <v>1844</v>
      </c>
      <c r="G15" s="57" t="s">
        <v>1845</v>
      </c>
      <c r="H15" s="57" t="s">
        <v>1854</v>
      </c>
      <c r="I15" s="237" t="s">
        <v>1855</v>
      </c>
      <c r="J15" s="152" t="s">
        <v>1342</v>
      </c>
      <c r="K15" s="153" t="s">
        <v>1343</v>
      </c>
      <c r="S15" s="24"/>
    </row>
    <row r="16" spans="1:19" x14ac:dyDescent="0.25">
      <c r="A16" s="59">
        <v>1</v>
      </c>
      <c r="B16" s="100" t="str">
        <f>'Podatki o partnerjih'!B14</f>
        <v>Prijavitelj</v>
      </c>
      <c r="C16" s="101">
        <f>'Podatki o partnerjih'!C14</f>
        <v>0</v>
      </c>
      <c r="D16" s="90" t="e">
        <f>VLOOKUP(C16,Seznami!A:H,2,FALSE)</f>
        <v>#N/A</v>
      </c>
      <c r="E16" s="114">
        <f>'Upravičeni stroški'!D15</f>
        <v>0</v>
      </c>
      <c r="F16" s="115" t="e">
        <f t="shared" ref="F16:F39" si="0">E16/$E$40</f>
        <v>#DIV/0!</v>
      </c>
      <c r="G16" s="116">
        <f>'Upravičeni stroški'!K15+'Upravičeni stroški'!L15</f>
        <v>0</v>
      </c>
      <c r="H16" s="116">
        <f>E16-G16</f>
        <v>0</v>
      </c>
      <c r="I16" s="116">
        <f>H16</f>
        <v>0</v>
      </c>
      <c r="J16" s="117" t="e">
        <f t="shared" ref="J16:J39" si="1">+IF(D16="Vzhodna Slovenija",I16,0)</f>
        <v>#N/A</v>
      </c>
      <c r="K16" s="118" t="e">
        <f t="shared" ref="K16:K39" si="2">+IF(D16="Zahodna Slovenija",I16,0)</f>
        <v>#N/A</v>
      </c>
      <c r="S16" s="24"/>
    </row>
    <row r="17" spans="1:19" x14ac:dyDescent="0.25">
      <c r="A17" s="60">
        <v>2</v>
      </c>
      <c r="B17" s="95" t="s">
        <v>1805</v>
      </c>
      <c r="C17" s="92">
        <f>'Podatki o partnerjih'!C15</f>
        <v>0</v>
      </c>
      <c r="D17" s="90" t="str">
        <f>IF(C17=0,"",VLOOKUP(C17,Seznami!A:H,2,FALSE))</f>
        <v/>
      </c>
      <c r="E17" s="119">
        <f>'Upravičeni stroški'!D16</f>
        <v>0</v>
      </c>
      <c r="F17" s="120" t="e">
        <f t="shared" si="0"/>
        <v>#DIV/0!</v>
      </c>
      <c r="G17" s="116">
        <f>'Upravičeni stroški'!K16+'Upravičeni stroški'!L16</f>
        <v>0</v>
      </c>
      <c r="H17" s="116">
        <f t="shared" ref="H17:H39" si="3">E17-G17</f>
        <v>0</v>
      </c>
      <c r="I17" s="119">
        <f>H17</f>
        <v>0</v>
      </c>
      <c r="J17" s="117">
        <f t="shared" si="1"/>
        <v>0</v>
      </c>
      <c r="K17" s="118">
        <f t="shared" si="2"/>
        <v>0</v>
      </c>
      <c r="S17" s="24"/>
    </row>
    <row r="18" spans="1:19" x14ac:dyDescent="0.25">
      <c r="A18" s="60">
        <v>3</v>
      </c>
      <c r="B18" s="95" t="s">
        <v>1806</v>
      </c>
      <c r="C18" s="92">
        <f>'Podatki o partnerjih'!C16</f>
        <v>0</v>
      </c>
      <c r="D18" s="90" t="str">
        <f>IF(C18=0,"",VLOOKUP(C18,Seznami!A:H,2,FALSE))</f>
        <v/>
      </c>
      <c r="E18" s="119">
        <f>'Upravičeni stroški'!D17</f>
        <v>0</v>
      </c>
      <c r="F18" s="120" t="e">
        <f t="shared" si="0"/>
        <v>#DIV/0!</v>
      </c>
      <c r="G18" s="116">
        <f>'Upravičeni stroški'!K17+'Upravičeni stroški'!L17</f>
        <v>0</v>
      </c>
      <c r="H18" s="116">
        <f t="shared" si="3"/>
        <v>0</v>
      </c>
      <c r="I18" s="119">
        <f t="shared" ref="I18:I38" si="4">H18</f>
        <v>0</v>
      </c>
      <c r="J18" s="117">
        <f t="shared" si="1"/>
        <v>0</v>
      </c>
      <c r="K18" s="118">
        <f t="shared" si="2"/>
        <v>0</v>
      </c>
      <c r="S18" s="24"/>
    </row>
    <row r="19" spans="1:19" x14ac:dyDescent="0.25">
      <c r="A19" s="60">
        <v>4</v>
      </c>
      <c r="B19" s="95" t="s">
        <v>1807</v>
      </c>
      <c r="C19" s="92">
        <f>'Podatki o partnerjih'!C17</f>
        <v>0</v>
      </c>
      <c r="D19" s="90" t="str">
        <f>IF(C19=0,"",VLOOKUP(C19,Seznami!A:H,2,FALSE))</f>
        <v/>
      </c>
      <c r="E19" s="119">
        <f>'Upravičeni stroški'!D18</f>
        <v>0</v>
      </c>
      <c r="F19" s="120" t="e">
        <f t="shared" si="0"/>
        <v>#DIV/0!</v>
      </c>
      <c r="G19" s="116">
        <f>'Upravičeni stroški'!K18+'Upravičeni stroški'!L18</f>
        <v>0</v>
      </c>
      <c r="H19" s="116">
        <f t="shared" si="3"/>
        <v>0</v>
      </c>
      <c r="I19" s="119">
        <f t="shared" si="4"/>
        <v>0</v>
      </c>
      <c r="J19" s="117">
        <f t="shared" si="1"/>
        <v>0</v>
      </c>
      <c r="K19" s="118">
        <f t="shared" si="2"/>
        <v>0</v>
      </c>
      <c r="S19" s="24"/>
    </row>
    <row r="20" spans="1:19" x14ac:dyDescent="0.25">
      <c r="A20" s="60">
        <v>5</v>
      </c>
      <c r="B20" s="95" t="s">
        <v>1808</v>
      </c>
      <c r="C20" s="92">
        <f>'Podatki o partnerjih'!C18</f>
        <v>0</v>
      </c>
      <c r="D20" s="90" t="str">
        <f>IF(C20=0,"",VLOOKUP(C20,Seznami!A:H,2,FALSE))</f>
        <v/>
      </c>
      <c r="E20" s="119">
        <f>'Upravičeni stroški'!D19</f>
        <v>0</v>
      </c>
      <c r="F20" s="120" t="e">
        <f t="shared" si="0"/>
        <v>#DIV/0!</v>
      </c>
      <c r="G20" s="116">
        <f>'Upravičeni stroški'!K19+'Upravičeni stroški'!L19</f>
        <v>0</v>
      </c>
      <c r="H20" s="116">
        <f t="shared" si="3"/>
        <v>0</v>
      </c>
      <c r="I20" s="119">
        <f t="shared" si="4"/>
        <v>0</v>
      </c>
      <c r="J20" s="117">
        <f t="shared" si="1"/>
        <v>0</v>
      </c>
      <c r="K20" s="118">
        <f t="shared" si="2"/>
        <v>0</v>
      </c>
      <c r="S20" s="24"/>
    </row>
    <row r="21" spans="1:19" x14ac:dyDescent="0.25">
      <c r="A21" s="60">
        <v>6</v>
      </c>
      <c r="B21" s="95" t="s">
        <v>1809</v>
      </c>
      <c r="C21" s="92">
        <f>'Podatki o partnerjih'!C19</f>
        <v>0</v>
      </c>
      <c r="D21" s="90" t="str">
        <f>IF(C21=0,"",VLOOKUP(C21,Seznami!A:H,2,FALSE))</f>
        <v/>
      </c>
      <c r="E21" s="119">
        <f>'Upravičeni stroški'!D20</f>
        <v>0</v>
      </c>
      <c r="F21" s="120" t="e">
        <f t="shared" si="0"/>
        <v>#DIV/0!</v>
      </c>
      <c r="G21" s="116">
        <f>'Upravičeni stroški'!K20+'Upravičeni stroški'!L20</f>
        <v>0</v>
      </c>
      <c r="H21" s="116">
        <f t="shared" si="3"/>
        <v>0</v>
      </c>
      <c r="I21" s="119">
        <f t="shared" si="4"/>
        <v>0</v>
      </c>
      <c r="J21" s="117">
        <f t="shared" si="1"/>
        <v>0</v>
      </c>
      <c r="K21" s="118">
        <f t="shared" si="2"/>
        <v>0</v>
      </c>
      <c r="S21" s="24"/>
    </row>
    <row r="22" spans="1:19" x14ac:dyDescent="0.25">
      <c r="A22" s="60">
        <v>7</v>
      </c>
      <c r="B22" s="95" t="s">
        <v>1810</v>
      </c>
      <c r="C22" s="92">
        <f>'Podatki o partnerjih'!C20</f>
        <v>0</v>
      </c>
      <c r="D22" s="90" t="str">
        <f>IF(C22=0,"",VLOOKUP(C22,Seznami!A:H,2,FALSE))</f>
        <v/>
      </c>
      <c r="E22" s="119">
        <f>'Upravičeni stroški'!D21</f>
        <v>0</v>
      </c>
      <c r="F22" s="120" t="e">
        <f t="shared" si="0"/>
        <v>#DIV/0!</v>
      </c>
      <c r="G22" s="116">
        <f>'Upravičeni stroški'!K21+'Upravičeni stroški'!L21</f>
        <v>0</v>
      </c>
      <c r="H22" s="116">
        <f t="shared" si="3"/>
        <v>0</v>
      </c>
      <c r="I22" s="119">
        <f t="shared" si="4"/>
        <v>0</v>
      </c>
      <c r="J22" s="117">
        <f t="shared" si="1"/>
        <v>0</v>
      </c>
      <c r="K22" s="118">
        <f t="shared" si="2"/>
        <v>0</v>
      </c>
      <c r="S22" s="24"/>
    </row>
    <row r="23" spans="1:19" x14ac:dyDescent="0.25">
      <c r="A23" s="60">
        <v>8</v>
      </c>
      <c r="B23" s="95" t="s">
        <v>1811</v>
      </c>
      <c r="C23" s="92">
        <f>'Podatki o partnerjih'!C21</f>
        <v>0</v>
      </c>
      <c r="D23" s="90" t="str">
        <f>IF(C23=0,"",VLOOKUP(C23,Seznami!A:H,2,FALSE))</f>
        <v/>
      </c>
      <c r="E23" s="119">
        <f>'Upravičeni stroški'!D22</f>
        <v>0</v>
      </c>
      <c r="F23" s="120" t="e">
        <f t="shared" si="0"/>
        <v>#DIV/0!</v>
      </c>
      <c r="G23" s="116">
        <f>'Upravičeni stroški'!K22+'Upravičeni stroški'!L22</f>
        <v>0</v>
      </c>
      <c r="H23" s="116">
        <f t="shared" si="3"/>
        <v>0</v>
      </c>
      <c r="I23" s="119">
        <f t="shared" si="4"/>
        <v>0</v>
      </c>
      <c r="J23" s="117">
        <f t="shared" si="1"/>
        <v>0</v>
      </c>
      <c r="K23" s="118">
        <f t="shared" si="2"/>
        <v>0</v>
      </c>
      <c r="S23" s="24"/>
    </row>
    <row r="24" spans="1:19" x14ac:dyDescent="0.25">
      <c r="A24" s="60">
        <v>9</v>
      </c>
      <c r="B24" s="95" t="s">
        <v>1812</v>
      </c>
      <c r="C24" s="92">
        <f>'Podatki o partnerjih'!C22</f>
        <v>0</v>
      </c>
      <c r="D24" s="90" t="str">
        <f>IF(C24=0,"",VLOOKUP(C24,Seznami!A:H,2,FALSE))</f>
        <v/>
      </c>
      <c r="E24" s="119">
        <f>'Upravičeni stroški'!D23</f>
        <v>0</v>
      </c>
      <c r="F24" s="120" t="e">
        <f t="shared" si="0"/>
        <v>#DIV/0!</v>
      </c>
      <c r="G24" s="116">
        <f>'Upravičeni stroški'!K23+'Upravičeni stroški'!L23</f>
        <v>0</v>
      </c>
      <c r="H24" s="116">
        <f t="shared" si="3"/>
        <v>0</v>
      </c>
      <c r="I24" s="119">
        <f t="shared" si="4"/>
        <v>0</v>
      </c>
      <c r="J24" s="117">
        <f t="shared" si="1"/>
        <v>0</v>
      </c>
      <c r="K24" s="118">
        <f t="shared" si="2"/>
        <v>0</v>
      </c>
      <c r="S24" s="24"/>
    </row>
    <row r="25" spans="1:19" x14ac:dyDescent="0.25">
      <c r="A25" s="60">
        <v>10</v>
      </c>
      <c r="B25" s="95" t="s">
        <v>1813</v>
      </c>
      <c r="C25" s="92">
        <f>'Podatki o partnerjih'!C23</f>
        <v>0</v>
      </c>
      <c r="D25" s="90" t="str">
        <f>IF(C25=0,"",VLOOKUP(C25,Seznami!A:H,2,FALSE))</f>
        <v/>
      </c>
      <c r="E25" s="119">
        <f>'Upravičeni stroški'!D24</f>
        <v>0</v>
      </c>
      <c r="F25" s="120" t="e">
        <f t="shared" si="0"/>
        <v>#DIV/0!</v>
      </c>
      <c r="G25" s="116">
        <f>'Upravičeni stroški'!K24+'Upravičeni stroški'!L24</f>
        <v>0</v>
      </c>
      <c r="H25" s="116">
        <f t="shared" si="3"/>
        <v>0</v>
      </c>
      <c r="I25" s="119">
        <f t="shared" si="4"/>
        <v>0</v>
      </c>
      <c r="J25" s="117">
        <f t="shared" si="1"/>
        <v>0</v>
      </c>
      <c r="K25" s="118">
        <f t="shared" si="2"/>
        <v>0</v>
      </c>
      <c r="S25" s="24"/>
    </row>
    <row r="26" spans="1:19" x14ac:dyDescent="0.25">
      <c r="A26" s="60">
        <v>11</v>
      </c>
      <c r="B26" s="95" t="s">
        <v>24</v>
      </c>
      <c r="C26" s="92">
        <f>'Podatki o partnerjih'!C24</f>
        <v>0</v>
      </c>
      <c r="D26" s="90" t="str">
        <f>IF(C26=0,"",VLOOKUP(C26,Seznami!A:H,2,FALSE))</f>
        <v/>
      </c>
      <c r="E26" s="119">
        <f>'Upravičeni stroški'!D25</f>
        <v>0</v>
      </c>
      <c r="F26" s="120" t="e">
        <f t="shared" si="0"/>
        <v>#DIV/0!</v>
      </c>
      <c r="G26" s="116">
        <f>'Upravičeni stroški'!K25+'Upravičeni stroški'!L25</f>
        <v>0</v>
      </c>
      <c r="H26" s="116">
        <f t="shared" si="3"/>
        <v>0</v>
      </c>
      <c r="I26" s="119">
        <f t="shared" si="4"/>
        <v>0</v>
      </c>
      <c r="J26" s="117">
        <f t="shared" si="1"/>
        <v>0</v>
      </c>
      <c r="K26" s="118">
        <f t="shared" si="2"/>
        <v>0</v>
      </c>
      <c r="S26" s="24"/>
    </row>
    <row r="27" spans="1:19" x14ac:dyDescent="0.25">
      <c r="A27" s="60">
        <v>12</v>
      </c>
      <c r="B27" s="95" t="s">
        <v>25</v>
      </c>
      <c r="C27" s="92">
        <f>'Podatki o partnerjih'!C25</f>
        <v>0</v>
      </c>
      <c r="D27" s="90" t="str">
        <f>IF(C27=0,"",VLOOKUP(C27,Seznami!A:H,2,FALSE))</f>
        <v/>
      </c>
      <c r="E27" s="119">
        <f>'Upravičeni stroški'!D26</f>
        <v>0</v>
      </c>
      <c r="F27" s="120" t="e">
        <f t="shared" si="0"/>
        <v>#DIV/0!</v>
      </c>
      <c r="G27" s="116">
        <f>'Upravičeni stroški'!K26+'Upravičeni stroški'!L26</f>
        <v>0</v>
      </c>
      <c r="H27" s="116">
        <f t="shared" si="3"/>
        <v>0</v>
      </c>
      <c r="I27" s="119">
        <f t="shared" si="4"/>
        <v>0</v>
      </c>
      <c r="J27" s="117">
        <f t="shared" si="1"/>
        <v>0</v>
      </c>
      <c r="K27" s="118">
        <f t="shared" si="2"/>
        <v>0</v>
      </c>
      <c r="S27" s="24"/>
    </row>
    <row r="28" spans="1:19" x14ac:dyDescent="0.25">
      <c r="A28" s="60">
        <v>13</v>
      </c>
      <c r="B28" s="95" t="s">
        <v>26</v>
      </c>
      <c r="C28" s="92">
        <f>'Podatki o partnerjih'!C26</f>
        <v>0</v>
      </c>
      <c r="D28" s="90" t="str">
        <f>IF(C28=0,"",VLOOKUP(C28,Seznami!A:H,2,FALSE))</f>
        <v/>
      </c>
      <c r="E28" s="119">
        <f>'Upravičeni stroški'!D27</f>
        <v>0</v>
      </c>
      <c r="F28" s="120" t="e">
        <f t="shared" si="0"/>
        <v>#DIV/0!</v>
      </c>
      <c r="G28" s="116">
        <f>'Upravičeni stroški'!K27+'Upravičeni stroški'!L27</f>
        <v>0</v>
      </c>
      <c r="H28" s="116">
        <f t="shared" si="3"/>
        <v>0</v>
      </c>
      <c r="I28" s="119">
        <f t="shared" si="4"/>
        <v>0</v>
      </c>
      <c r="J28" s="117">
        <f t="shared" si="1"/>
        <v>0</v>
      </c>
      <c r="K28" s="118">
        <f t="shared" si="2"/>
        <v>0</v>
      </c>
      <c r="S28" s="24"/>
    </row>
    <row r="29" spans="1:19" x14ac:dyDescent="0.25">
      <c r="A29" s="60">
        <v>14</v>
      </c>
      <c r="B29" s="95" t="s">
        <v>27</v>
      </c>
      <c r="C29" s="92">
        <f>'Podatki o partnerjih'!C27</f>
        <v>0</v>
      </c>
      <c r="D29" s="90" t="str">
        <f>IF(C29=0,"",VLOOKUP(C29,Seznami!A:H,2,FALSE))</f>
        <v/>
      </c>
      <c r="E29" s="119">
        <f>'Upravičeni stroški'!D28</f>
        <v>0</v>
      </c>
      <c r="F29" s="120" t="e">
        <f t="shared" si="0"/>
        <v>#DIV/0!</v>
      </c>
      <c r="G29" s="116">
        <f>'Upravičeni stroški'!K28+'Upravičeni stroški'!L28</f>
        <v>0</v>
      </c>
      <c r="H29" s="116">
        <f t="shared" si="3"/>
        <v>0</v>
      </c>
      <c r="I29" s="119">
        <f t="shared" si="4"/>
        <v>0</v>
      </c>
      <c r="J29" s="117">
        <f t="shared" si="1"/>
        <v>0</v>
      </c>
      <c r="K29" s="118">
        <f t="shared" si="2"/>
        <v>0</v>
      </c>
      <c r="S29" s="24"/>
    </row>
    <row r="30" spans="1:19" x14ac:dyDescent="0.25">
      <c r="A30" s="60">
        <v>15</v>
      </c>
      <c r="B30" s="95" t="s">
        <v>28</v>
      </c>
      <c r="C30" s="92">
        <f>'Podatki o partnerjih'!C28</f>
        <v>0</v>
      </c>
      <c r="D30" s="90" t="str">
        <f>IF(C30=0,"",VLOOKUP(C30,Seznami!A:H,2,FALSE))</f>
        <v/>
      </c>
      <c r="E30" s="119">
        <f>'Upravičeni stroški'!D29</f>
        <v>0</v>
      </c>
      <c r="F30" s="120" t="e">
        <f t="shared" si="0"/>
        <v>#DIV/0!</v>
      </c>
      <c r="G30" s="116">
        <f>'Upravičeni stroški'!K29+'Upravičeni stroški'!L29</f>
        <v>0</v>
      </c>
      <c r="H30" s="116">
        <f t="shared" si="3"/>
        <v>0</v>
      </c>
      <c r="I30" s="119">
        <f t="shared" si="4"/>
        <v>0</v>
      </c>
      <c r="J30" s="117">
        <f t="shared" si="1"/>
        <v>0</v>
      </c>
      <c r="K30" s="118">
        <f t="shared" si="2"/>
        <v>0</v>
      </c>
      <c r="S30" s="24"/>
    </row>
    <row r="31" spans="1:19" x14ac:dyDescent="0.25">
      <c r="A31" s="60">
        <v>16</v>
      </c>
      <c r="B31" s="95" t="s">
        <v>29</v>
      </c>
      <c r="C31" s="92">
        <f>'Podatki o partnerjih'!C29</f>
        <v>0</v>
      </c>
      <c r="D31" s="90" t="str">
        <f>IF(C31=0,"",VLOOKUP(C31,Seznami!A:H,2,FALSE))</f>
        <v/>
      </c>
      <c r="E31" s="119">
        <f>'Upravičeni stroški'!D30</f>
        <v>0</v>
      </c>
      <c r="F31" s="120" t="e">
        <f t="shared" si="0"/>
        <v>#DIV/0!</v>
      </c>
      <c r="G31" s="116">
        <f>'Upravičeni stroški'!K30+'Upravičeni stroški'!L30</f>
        <v>0</v>
      </c>
      <c r="H31" s="116">
        <f t="shared" si="3"/>
        <v>0</v>
      </c>
      <c r="I31" s="119">
        <f t="shared" si="4"/>
        <v>0</v>
      </c>
      <c r="J31" s="117">
        <f t="shared" si="1"/>
        <v>0</v>
      </c>
      <c r="K31" s="118">
        <f t="shared" si="2"/>
        <v>0</v>
      </c>
      <c r="S31" s="24"/>
    </row>
    <row r="32" spans="1:19" x14ac:dyDescent="0.25">
      <c r="A32" s="60">
        <v>17</v>
      </c>
      <c r="B32" s="95" t="s">
        <v>30</v>
      </c>
      <c r="C32" s="92">
        <f>'Podatki o partnerjih'!C30</f>
        <v>0</v>
      </c>
      <c r="D32" s="90" t="str">
        <f>IF(C32=0,"",VLOOKUP(C32,Seznami!A:H,2,FALSE))</f>
        <v/>
      </c>
      <c r="E32" s="119">
        <f>'Upravičeni stroški'!D31</f>
        <v>0</v>
      </c>
      <c r="F32" s="120" t="e">
        <f t="shared" si="0"/>
        <v>#DIV/0!</v>
      </c>
      <c r="G32" s="116">
        <f>'Upravičeni stroški'!K31+'Upravičeni stroški'!L31</f>
        <v>0</v>
      </c>
      <c r="H32" s="116">
        <f t="shared" si="3"/>
        <v>0</v>
      </c>
      <c r="I32" s="119">
        <f t="shared" si="4"/>
        <v>0</v>
      </c>
      <c r="J32" s="117">
        <f t="shared" si="1"/>
        <v>0</v>
      </c>
      <c r="K32" s="118">
        <f t="shared" si="2"/>
        <v>0</v>
      </c>
      <c r="S32" s="24"/>
    </row>
    <row r="33" spans="1:19" x14ac:dyDescent="0.25">
      <c r="A33" s="60">
        <v>18</v>
      </c>
      <c r="B33" s="95" t="s">
        <v>31</v>
      </c>
      <c r="C33" s="92">
        <f>'Podatki o partnerjih'!C31</f>
        <v>0</v>
      </c>
      <c r="D33" s="90" t="str">
        <f>IF(C33=0,"",VLOOKUP(C33,Seznami!A:H,2,FALSE))</f>
        <v/>
      </c>
      <c r="E33" s="119">
        <f>'Upravičeni stroški'!D32</f>
        <v>0</v>
      </c>
      <c r="F33" s="120" t="e">
        <f t="shared" si="0"/>
        <v>#DIV/0!</v>
      </c>
      <c r="G33" s="116">
        <f>'Upravičeni stroški'!K32+'Upravičeni stroški'!L32</f>
        <v>0</v>
      </c>
      <c r="H33" s="116">
        <f t="shared" si="3"/>
        <v>0</v>
      </c>
      <c r="I33" s="119">
        <f t="shared" si="4"/>
        <v>0</v>
      </c>
      <c r="J33" s="117">
        <f t="shared" si="1"/>
        <v>0</v>
      </c>
      <c r="K33" s="118">
        <f t="shared" si="2"/>
        <v>0</v>
      </c>
      <c r="S33" s="24"/>
    </row>
    <row r="34" spans="1:19" x14ac:dyDescent="0.25">
      <c r="A34" s="60">
        <v>19</v>
      </c>
      <c r="B34" s="95" t="s">
        <v>32</v>
      </c>
      <c r="C34" s="92">
        <f>'Podatki o partnerjih'!C32</f>
        <v>0</v>
      </c>
      <c r="D34" s="90" t="str">
        <f>IF(C34=0,"",VLOOKUP(C34,Seznami!A:H,2,FALSE))</f>
        <v/>
      </c>
      <c r="E34" s="119">
        <f>'Upravičeni stroški'!D33</f>
        <v>0</v>
      </c>
      <c r="F34" s="120" t="e">
        <f t="shared" si="0"/>
        <v>#DIV/0!</v>
      </c>
      <c r="G34" s="116">
        <f>'Upravičeni stroški'!K33+'Upravičeni stroški'!L33</f>
        <v>0</v>
      </c>
      <c r="H34" s="116">
        <f t="shared" si="3"/>
        <v>0</v>
      </c>
      <c r="I34" s="119">
        <f t="shared" si="4"/>
        <v>0</v>
      </c>
      <c r="J34" s="117">
        <f t="shared" si="1"/>
        <v>0</v>
      </c>
      <c r="K34" s="118">
        <f t="shared" si="2"/>
        <v>0</v>
      </c>
      <c r="S34" s="24"/>
    </row>
    <row r="35" spans="1:19" x14ac:dyDescent="0.25">
      <c r="A35" s="60">
        <v>20</v>
      </c>
      <c r="B35" s="95" t="s">
        <v>33</v>
      </c>
      <c r="C35" s="92">
        <f>'Podatki o partnerjih'!C33</f>
        <v>0</v>
      </c>
      <c r="D35" s="90" t="str">
        <f>IF(C35=0,"",VLOOKUP(C35,Seznami!A:H,2,FALSE))</f>
        <v/>
      </c>
      <c r="E35" s="119">
        <f>'Upravičeni stroški'!D34</f>
        <v>0</v>
      </c>
      <c r="F35" s="120" t="e">
        <f t="shared" si="0"/>
        <v>#DIV/0!</v>
      </c>
      <c r="G35" s="116">
        <f>'Upravičeni stroški'!K34+'Upravičeni stroški'!L34</f>
        <v>0</v>
      </c>
      <c r="H35" s="116">
        <f t="shared" ref="H35:H37" si="5">E35-G35</f>
        <v>0</v>
      </c>
      <c r="I35" s="119">
        <f t="shared" si="4"/>
        <v>0</v>
      </c>
      <c r="J35" s="117">
        <f t="shared" si="1"/>
        <v>0</v>
      </c>
      <c r="K35" s="118">
        <f t="shared" si="2"/>
        <v>0</v>
      </c>
      <c r="S35" s="24"/>
    </row>
    <row r="36" spans="1:19" x14ac:dyDescent="0.25">
      <c r="A36" s="60">
        <v>20</v>
      </c>
      <c r="B36" s="95" t="s">
        <v>34</v>
      </c>
      <c r="C36" s="92">
        <f>'Podatki o partnerjih'!C34</f>
        <v>0</v>
      </c>
      <c r="D36" s="90" t="str">
        <f>IF(C36=0,"",VLOOKUP(C36,Seznami!A:H,2,FALSE))</f>
        <v/>
      </c>
      <c r="E36" s="119">
        <f>'Upravičeni stroški'!D35</f>
        <v>0</v>
      </c>
      <c r="F36" s="120" t="e">
        <f t="shared" si="0"/>
        <v>#DIV/0!</v>
      </c>
      <c r="G36" s="116">
        <f>'Upravičeni stroški'!K35+'Upravičeni stroški'!L35</f>
        <v>0</v>
      </c>
      <c r="H36" s="116">
        <f t="shared" ref="H36" si="6">E36-G36</f>
        <v>0</v>
      </c>
      <c r="I36" s="119">
        <f t="shared" si="4"/>
        <v>0</v>
      </c>
      <c r="J36" s="117">
        <f t="shared" si="1"/>
        <v>0</v>
      </c>
      <c r="K36" s="118">
        <f t="shared" si="2"/>
        <v>0</v>
      </c>
      <c r="S36" s="24"/>
    </row>
    <row r="37" spans="1:19" x14ac:dyDescent="0.25">
      <c r="A37" s="60">
        <v>20</v>
      </c>
      <c r="B37" s="95" t="s">
        <v>1865</v>
      </c>
      <c r="C37" s="92">
        <f>'Podatki o partnerjih'!C35</f>
        <v>0</v>
      </c>
      <c r="D37" s="90" t="str">
        <f>IF(C37=0,"",VLOOKUP(C37,Seznami!A:H,2,FALSE))</f>
        <v/>
      </c>
      <c r="E37" s="119">
        <f>'Upravičeni stroški'!D36</f>
        <v>0</v>
      </c>
      <c r="F37" s="120" t="e">
        <f t="shared" si="0"/>
        <v>#DIV/0!</v>
      </c>
      <c r="G37" s="116">
        <f>'Upravičeni stroški'!K36+'Upravičeni stroški'!L36</f>
        <v>0</v>
      </c>
      <c r="H37" s="116">
        <f t="shared" si="5"/>
        <v>0</v>
      </c>
      <c r="I37" s="119">
        <f t="shared" si="4"/>
        <v>0</v>
      </c>
      <c r="J37" s="117">
        <f t="shared" si="1"/>
        <v>0</v>
      </c>
      <c r="K37" s="118">
        <f t="shared" si="2"/>
        <v>0</v>
      </c>
      <c r="S37" s="24"/>
    </row>
    <row r="38" spans="1:19" x14ac:dyDescent="0.25">
      <c r="A38" s="60">
        <v>20</v>
      </c>
      <c r="B38" s="95" t="s">
        <v>1866</v>
      </c>
      <c r="C38" s="92">
        <f>'Podatki o partnerjih'!C36</f>
        <v>0</v>
      </c>
      <c r="D38" s="90" t="str">
        <f>IF(C38=0,"",VLOOKUP(C38,Seznami!A:H,2,FALSE))</f>
        <v/>
      </c>
      <c r="E38" s="119">
        <f>'Upravičeni stroški'!D37</f>
        <v>0</v>
      </c>
      <c r="F38" s="120" t="e">
        <f t="shared" si="0"/>
        <v>#DIV/0!</v>
      </c>
      <c r="G38" s="116">
        <f>'Upravičeni stroški'!K37+'Upravičeni stroški'!L37</f>
        <v>0</v>
      </c>
      <c r="H38" s="116">
        <f t="shared" si="3"/>
        <v>0</v>
      </c>
      <c r="I38" s="119">
        <f t="shared" si="4"/>
        <v>0</v>
      </c>
      <c r="J38" s="117">
        <f t="shared" si="1"/>
        <v>0</v>
      </c>
      <c r="K38" s="118">
        <f t="shared" si="2"/>
        <v>0</v>
      </c>
      <c r="S38" s="24"/>
    </row>
    <row r="39" spans="1:19" ht="14.4" thickBot="1" x14ac:dyDescent="0.3">
      <c r="A39" s="61">
        <v>21</v>
      </c>
      <c r="B39" s="96" t="s">
        <v>1867</v>
      </c>
      <c r="C39" s="104">
        <f>'Podatki o partnerjih'!C37</f>
        <v>0</v>
      </c>
      <c r="D39" s="90" t="str">
        <f>IF(C39=0,"",VLOOKUP(C39,Seznami!A:H,2,FALSE))</f>
        <v/>
      </c>
      <c r="E39" s="121">
        <f>'Upravičeni stroški'!D38</f>
        <v>0</v>
      </c>
      <c r="F39" s="122" t="e">
        <f t="shared" si="0"/>
        <v>#DIV/0!</v>
      </c>
      <c r="G39" s="116">
        <f>'Upravičeni stroški'!K38+'Upravičeni stroški'!L38</f>
        <v>0</v>
      </c>
      <c r="H39" s="121">
        <f t="shared" si="3"/>
        <v>0</v>
      </c>
      <c r="I39" s="121">
        <f>H39</f>
        <v>0</v>
      </c>
      <c r="J39" s="117">
        <f t="shared" si="1"/>
        <v>0</v>
      </c>
      <c r="K39" s="123">
        <f t="shared" si="2"/>
        <v>0</v>
      </c>
      <c r="S39" s="24"/>
    </row>
    <row r="40" spans="1:19" ht="14.4" thickBot="1" x14ac:dyDescent="0.3">
      <c r="A40" s="56"/>
      <c r="C40" s="126" t="s">
        <v>38</v>
      </c>
      <c r="D40" s="127"/>
      <c r="E40" s="128">
        <f>ROUND(SUM(E16:E39),2)</f>
        <v>0</v>
      </c>
      <c r="F40" s="129"/>
      <c r="G40" s="130">
        <f>ROUND(SUM(G16:G39),2)</f>
        <v>0</v>
      </c>
      <c r="H40" s="128">
        <f>ROUND(SUM(H16:H39),2)</f>
        <v>0</v>
      </c>
      <c r="I40" s="128">
        <f t="shared" ref="I40" si="7">ROUND(SUM(I16:I39),2)</f>
        <v>0</v>
      </c>
      <c r="J40" s="130" t="e">
        <f>ROUND(SUM(J16:J39),2)</f>
        <v>#N/A</v>
      </c>
      <c r="K40" s="131" t="e">
        <f>ROUND(SUM(K16:K39),2)</f>
        <v>#N/A</v>
      </c>
      <c r="S40" s="24"/>
    </row>
    <row r="42" spans="1:19" x14ac:dyDescent="0.25">
      <c r="B42" s="41" t="s">
        <v>16</v>
      </c>
      <c r="C42" s="17"/>
      <c r="D42" s="17" t="s">
        <v>17</v>
      </c>
      <c r="E42" s="17"/>
      <c r="G42" s="41" t="s">
        <v>1344</v>
      </c>
      <c r="H42" s="34"/>
      <c r="I42" s="34"/>
    </row>
    <row r="43" spans="1:19" x14ac:dyDescent="0.25">
      <c r="B43" s="18"/>
      <c r="C43" s="17"/>
      <c r="D43" s="33"/>
      <c r="E43" s="33"/>
      <c r="F43" s="17"/>
      <c r="G43" s="34"/>
      <c r="H43" s="34"/>
      <c r="I43" s="34"/>
    </row>
    <row r="44" spans="1:19" x14ac:dyDescent="0.25">
      <c r="B44" s="187">
        <f>'Sploš. pod. o proj. in prij.'!A46</f>
        <v>0</v>
      </c>
      <c r="C44" s="17"/>
      <c r="D44" s="33"/>
      <c r="E44" s="33"/>
      <c r="F44" s="17"/>
      <c r="G44" s="292" t="e">
        <f>'Sploš. pod. o proj. in prij.'!B31</f>
        <v>#N/A</v>
      </c>
      <c r="H44" s="292"/>
      <c r="I44" s="34"/>
    </row>
    <row r="45" spans="1:19" x14ac:dyDescent="0.25">
      <c r="B45" s="77"/>
      <c r="C45" s="17"/>
      <c r="D45" s="33"/>
      <c r="E45" s="33"/>
      <c r="F45" s="17"/>
      <c r="G45" s="76"/>
      <c r="H45" s="76"/>
      <c r="I45" s="34"/>
    </row>
    <row r="46" spans="1:19" x14ac:dyDescent="0.25">
      <c r="C46" s="17"/>
      <c r="D46" s="33"/>
      <c r="E46" s="33"/>
      <c r="G46" s="34"/>
      <c r="H46" s="34"/>
      <c r="I46" s="34"/>
    </row>
    <row r="47" spans="1:19" x14ac:dyDescent="0.25">
      <c r="B47" s="34"/>
      <c r="C47" s="34"/>
      <c r="D47" s="34"/>
      <c r="E47" s="34"/>
      <c r="F47" s="34"/>
      <c r="G47" s="297"/>
      <c r="H47" s="297"/>
      <c r="I47" s="34"/>
    </row>
    <row r="48" spans="1:19" x14ac:dyDescent="0.25">
      <c r="G48" s="293" t="s">
        <v>46</v>
      </c>
      <c r="H48" s="293"/>
    </row>
  </sheetData>
  <sheetProtection algorithmName="SHA-512" hashValue="P/Q9wp0DMI7ZP0861A/ZcCmhk5gIrFZHcKDyS3XSmVr2Xj4SCj63OkCCXNqpauZfqDl13c2zhzZMWAdIcqU3Xg==" saltValue="/0Oukd3x0AesqiO+rSUqDQ==" spinCount="100000" sheet="1" insertRows="0"/>
  <mergeCells count="7">
    <mergeCell ref="G44:H44"/>
    <mergeCell ref="G47:H47"/>
    <mergeCell ref="G48:H48"/>
    <mergeCell ref="B10:C10"/>
    <mergeCell ref="B6:K6"/>
    <mergeCell ref="D10:K10"/>
    <mergeCell ref="B8:K8"/>
  </mergeCells>
  <phoneticPr fontId="28" type="noConversion"/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U60"/>
  <sheetViews>
    <sheetView zoomScaleNormal="100" workbookViewId="0">
      <selection activeCell="B10" sqref="B10:D10"/>
    </sheetView>
  </sheetViews>
  <sheetFormatPr defaultColWidth="9.109375" defaultRowHeight="13.8" x14ac:dyDescent="0.25"/>
  <cols>
    <col min="1" max="1" width="3.44140625" style="38" customWidth="1"/>
    <col min="2" max="2" width="13.33203125" style="38" customWidth="1"/>
    <col min="3" max="3" width="26.109375" style="38" customWidth="1"/>
    <col min="4" max="4" width="14.6640625" style="38" customWidth="1"/>
    <col min="5" max="5" width="13.44140625" style="38" customWidth="1"/>
    <col min="6" max="20" width="13.109375" style="38" customWidth="1"/>
    <col min="21" max="21" width="16" style="38" customWidth="1"/>
    <col min="22" max="16384" width="9.109375" style="38"/>
  </cols>
  <sheetData>
    <row r="3" spans="1:2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4"/>
      <c r="U5" s="34"/>
    </row>
    <row r="6" spans="1:21" ht="15.6" x14ac:dyDescent="0.25">
      <c r="B6" s="301" t="s">
        <v>35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</row>
    <row r="7" spans="1:2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x14ac:dyDescent="0.25">
      <c r="B8" s="303" t="s">
        <v>1349</v>
      </c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</row>
    <row r="9" spans="1:2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4"/>
    </row>
    <row r="10" spans="1:21" ht="23.25" customHeight="1" x14ac:dyDescent="0.25">
      <c r="A10" s="41"/>
      <c r="B10" s="294" t="s">
        <v>41</v>
      </c>
      <c r="C10" s="294"/>
      <c r="D10" s="294"/>
      <c r="E10" s="296" t="str">
        <f>'Sploš. pod. o proj. in prij.'!B13</f>
        <v>Projekt 1</v>
      </c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</row>
    <row r="11" spans="1:2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4"/>
    </row>
    <row r="12" spans="1:21" x14ac:dyDescent="0.25">
      <c r="A12" s="41"/>
      <c r="B12" s="29" t="s">
        <v>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4"/>
    </row>
    <row r="13" spans="1:21" x14ac:dyDescent="0.25">
      <c r="A13" s="41"/>
      <c r="B13" s="29" t="s">
        <v>1347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4"/>
    </row>
    <row r="14" spans="1:21" ht="15" customHeight="1" thickBo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34"/>
    </row>
    <row r="15" spans="1:21" ht="24.75" customHeight="1" thickBot="1" x14ac:dyDescent="0.3">
      <c r="A15" s="42"/>
      <c r="B15" s="323" t="s">
        <v>40</v>
      </c>
      <c r="C15" s="313" t="s">
        <v>37</v>
      </c>
      <c r="D15" s="313" t="s">
        <v>1341</v>
      </c>
      <c r="E15" s="326" t="s">
        <v>45</v>
      </c>
      <c r="F15" s="319" t="s">
        <v>1868</v>
      </c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1"/>
      <c r="U15" s="34"/>
    </row>
    <row r="16" spans="1:21" ht="15.75" customHeight="1" thickBot="1" x14ac:dyDescent="0.3">
      <c r="A16" s="42"/>
      <c r="B16" s="324"/>
      <c r="C16" s="314"/>
      <c r="D16" s="314"/>
      <c r="E16" s="327"/>
      <c r="F16" s="323">
        <v>2021</v>
      </c>
      <c r="G16" s="329"/>
      <c r="H16" s="329"/>
      <c r="I16" s="329"/>
      <c r="J16" s="326"/>
      <c r="K16" s="323">
        <v>2022</v>
      </c>
      <c r="L16" s="329"/>
      <c r="M16" s="329"/>
      <c r="N16" s="329"/>
      <c r="O16" s="326"/>
      <c r="P16" s="316">
        <v>2023</v>
      </c>
      <c r="Q16" s="317"/>
      <c r="R16" s="317"/>
      <c r="S16" s="317"/>
      <c r="T16" s="318"/>
      <c r="U16" s="34"/>
    </row>
    <row r="17" spans="1:21" ht="67.5" customHeight="1" thickBot="1" x14ac:dyDescent="0.3">
      <c r="A17" s="42"/>
      <c r="B17" s="325"/>
      <c r="C17" s="315"/>
      <c r="D17" s="315"/>
      <c r="E17" s="328"/>
      <c r="F17" s="245" t="s">
        <v>43</v>
      </c>
      <c r="G17" s="246" t="s">
        <v>1856</v>
      </c>
      <c r="H17" s="246" t="s">
        <v>1857</v>
      </c>
      <c r="I17" s="246" t="s">
        <v>1843</v>
      </c>
      <c r="J17" s="251" t="s">
        <v>1846</v>
      </c>
      <c r="K17" s="200" t="s">
        <v>43</v>
      </c>
      <c r="L17" s="68" t="s">
        <v>1856</v>
      </c>
      <c r="M17" s="68" t="s">
        <v>1857</v>
      </c>
      <c r="N17" s="68" t="s">
        <v>1843</v>
      </c>
      <c r="O17" s="217" t="s">
        <v>1846</v>
      </c>
      <c r="P17" s="200" t="s">
        <v>43</v>
      </c>
      <c r="Q17" s="68" t="s">
        <v>1856</v>
      </c>
      <c r="R17" s="68" t="s">
        <v>1857</v>
      </c>
      <c r="S17" s="68" t="s">
        <v>1843</v>
      </c>
      <c r="T17" s="223" t="s">
        <v>1846</v>
      </c>
      <c r="U17" s="263" t="s">
        <v>1852</v>
      </c>
    </row>
    <row r="18" spans="1:21" x14ac:dyDescent="0.25">
      <c r="A18" s="282">
        <v>1</v>
      </c>
      <c r="B18" s="44" t="s">
        <v>5</v>
      </c>
      <c r="C18" s="89">
        <f>'Podatki o partnerjih'!C14</f>
        <v>0</v>
      </c>
      <c r="D18" s="90" t="e">
        <f>VLOOKUP(C18,Seznami!A:H,2,FALSE)</f>
        <v>#N/A</v>
      </c>
      <c r="E18" s="108">
        <f>'Pregled sofinanciranja'!E16</f>
        <v>0</v>
      </c>
      <c r="F18" s="226"/>
      <c r="G18" s="248" t="e">
        <f>+IF(D18="Vzhodna Slovenija",F18,0)</f>
        <v>#N/A</v>
      </c>
      <c r="H18" s="248" t="e">
        <f>+IF(D18="Zahodna Slovenija",F18,0)</f>
        <v>#N/A</v>
      </c>
      <c r="I18" s="227"/>
      <c r="J18" s="252"/>
      <c r="K18" s="224"/>
      <c r="L18" s="248" t="e">
        <f>+IF(D18="Vzhodna Slovenija",K18,0)</f>
        <v>#N/A</v>
      </c>
      <c r="M18" s="248" t="e">
        <f>+IF(D18="Zahodna Slovenija",K18,0)</f>
        <v>#N/A</v>
      </c>
      <c r="N18" s="199"/>
      <c r="O18" s="218"/>
      <c r="P18" s="224"/>
      <c r="Q18" s="248" t="e">
        <f>+IF(D18="Vzhodna Slovenija",P18,0)</f>
        <v>#N/A</v>
      </c>
      <c r="R18" s="248" t="e">
        <f>+IF(D18="Zahodna Slovenija",P18,0)</f>
        <v>#N/A</v>
      </c>
      <c r="S18" s="199"/>
      <c r="T18" s="225"/>
      <c r="U18" s="233">
        <f>F18+I18+J18+K18+N18+O18+P18+S18+T18</f>
        <v>0</v>
      </c>
    </row>
    <row r="19" spans="1:21" ht="14.25" customHeight="1" x14ac:dyDescent="0.25">
      <c r="A19" s="283">
        <v>2</v>
      </c>
      <c r="B19" s="45" t="s">
        <v>1805</v>
      </c>
      <c r="C19" s="90">
        <f>'Podatki o partnerjih'!C15</f>
        <v>0</v>
      </c>
      <c r="D19" s="90" t="str">
        <f>IF(C19=0,"",VLOOKUP(C19,Seznami!A:H,2,FALSE))</f>
        <v/>
      </c>
      <c r="E19" s="110">
        <f>'Pregled sofinanciranja'!E17</f>
        <v>0</v>
      </c>
      <c r="F19" s="243"/>
      <c r="G19" s="125">
        <f>+IF(D19="Vzhodna Slovenija",F19,0)</f>
        <v>0</v>
      </c>
      <c r="H19" s="125">
        <f>+IF(D19="Zahodna Slovenija",F19,0)</f>
        <v>0</v>
      </c>
      <c r="I19" s="69"/>
      <c r="J19" s="219"/>
      <c r="K19" s="243"/>
      <c r="L19" s="125">
        <f>+IF(D19="Vzhodna Slovenija",K19,0)</f>
        <v>0</v>
      </c>
      <c r="M19" s="125">
        <f>+IF(D19="Zahodna Slovenija",K19,0)</f>
        <v>0</v>
      </c>
      <c r="N19" s="69"/>
      <c r="O19" s="219"/>
      <c r="P19" s="243"/>
      <c r="Q19" s="125">
        <f>+IF(D19="Vzhodna Slovenija",P19,0)</f>
        <v>0</v>
      </c>
      <c r="R19" s="125">
        <f>+IF(D19="Zahodna Slovenija",P19,0)</f>
        <v>0</v>
      </c>
      <c r="S19" s="69"/>
      <c r="T19" s="244"/>
      <c r="U19" s="234">
        <f>F19+I19+J19+K19+N19+O19+P19+S19+T19</f>
        <v>0</v>
      </c>
    </row>
    <row r="20" spans="1:21" x14ac:dyDescent="0.25">
      <c r="A20" s="283">
        <v>3</v>
      </c>
      <c r="B20" s="45" t="s">
        <v>1806</v>
      </c>
      <c r="C20" s="90">
        <f>'Podatki o partnerjih'!C16</f>
        <v>0</v>
      </c>
      <c r="D20" s="90" t="str">
        <f>IF(C20=0,"",VLOOKUP(C20,Seznami!A:H,2,FALSE))</f>
        <v/>
      </c>
      <c r="E20" s="110">
        <f>'Pregled sofinanciranja'!E18</f>
        <v>0</v>
      </c>
      <c r="F20" s="243"/>
      <c r="G20" s="125">
        <f t="shared" ref="G20:G41" si="0">+IF(D20="Vzhodna Slovenija",F20,0)</f>
        <v>0</v>
      </c>
      <c r="H20" s="125">
        <f t="shared" ref="H20:H41" si="1">+IF(D20="Zahodna Slovenija",F20,0)</f>
        <v>0</v>
      </c>
      <c r="I20" s="69"/>
      <c r="J20" s="219"/>
      <c r="K20" s="243"/>
      <c r="L20" s="125">
        <f t="shared" ref="L20:L40" si="2">+IF(D20="Vzhodna Slovenija",K20,0)</f>
        <v>0</v>
      </c>
      <c r="M20" s="125">
        <f t="shared" ref="M20:M40" si="3">+IF(D20="Zahodna Slovenija",K20,0)</f>
        <v>0</v>
      </c>
      <c r="N20" s="69"/>
      <c r="O20" s="219"/>
      <c r="P20" s="243"/>
      <c r="Q20" s="125">
        <f t="shared" ref="Q20:Q40" si="4">+IF(D20="Vzhodna Slovenija",P20,0)</f>
        <v>0</v>
      </c>
      <c r="R20" s="125">
        <f t="shared" ref="R20:R40" si="5">+IF(D20="Zahodna Slovenija",P20,0)</f>
        <v>0</v>
      </c>
      <c r="S20" s="69"/>
      <c r="T20" s="244"/>
      <c r="U20" s="234">
        <f t="shared" ref="U20:U41" si="6">F20+I20+J20+K20+N20+O20+P20+S20+T20</f>
        <v>0</v>
      </c>
    </row>
    <row r="21" spans="1:21" ht="14.25" customHeight="1" x14ac:dyDescent="0.25">
      <c r="A21" s="283">
        <v>4</v>
      </c>
      <c r="B21" s="45" t="s">
        <v>1807</v>
      </c>
      <c r="C21" s="90">
        <f>'Podatki o partnerjih'!C17</f>
        <v>0</v>
      </c>
      <c r="D21" s="90" t="str">
        <f>IF(C21=0,"",VLOOKUP(C21,Seznami!A:H,2,FALSE))</f>
        <v/>
      </c>
      <c r="E21" s="110">
        <f>'Pregled sofinanciranja'!E19</f>
        <v>0</v>
      </c>
      <c r="F21" s="243"/>
      <c r="G21" s="125">
        <f t="shared" si="0"/>
        <v>0</v>
      </c>
      <c r="H21" s="125">
        <f t="shared" si="1"/>
        <v>0</v>
      </c>
      <c r="I21" s="69"/>
      <c r="J21" s="219"/>
      <c r="K21" s="243"/>
      <c r="L21" s="125">
        <f t="shared" si="2"/>
        <v>0</v>
      </c>
      <c r="M21" s="125">
        <f t="shared" si="3"/>
        <v>0</v>
      </c>
      <c r="N21" s="69"/>
      <c r="O21" s="219"/>
      <c r="P21" s="243"/>
      <c r="Q21" s="125">
        <f t="shared" si="4"/>
        <v>0</v>
      </c>
      <c r="R21" s="125">
        <f t="shared" si="5"/>
        <v>0</v>
      </c>
      <c r="S21" s="69"/>
      <c r="T21" s="244"/>
      <c r="U21" s="234">
        <f t="shared" si="6"/>
        <v>0</v>
      </c>
    </row>
    <row r="22" spans="1:21" ht="14.25" customHeight="1" x14ac:dyDescent="0.25">
      <c r="A22" s="283">
        <v>5</v>
      </c>
      <c r="B22" s="45" t="s">
        <v>1808</v>
      </c>
      <c r="C22" s="90">
        <f>'Podatki o partnerjih'!C18</f>
        <v>0</v>
      </c>
      <c r="D22" s="90" t="str">
        <f>IF(C22=0,"",VLOOKUP(C22,Seznami!A:H,2,FALSE))</f>
        <v/>
      </c>
      <c r="E22" s="110">
        <f>'Pregled sofinanciranja'!E20</f>
        <v>0</v>
      </c>
      <c r="F22" s="243"/>
      <c r="G22" s="125">
        <f t="shared" si="0"/>
        <v>0</v>
      </c>
      <c r="H22" s="125">
        <f t="shared" si="1"/>
        <v>0</v>
      </c>
      <c r="I22" s="69"/>
      <c r="J22" s="219"/>
      <c r="K22" s="243"/>
      <c r="L22" s="125">
        <f t="shared" si="2"/>
        <v>0</v>
      </c>
      <c r="M22" s="125">
        <f t="shared" si="3"/>
        <v>0</v>
      </c>
      <c r="N22" s="69"/>
      <c r="O22" s="219"/>
      <c r="P22" s="243"/>
      <c r="Q22" s="125">
        <f t="shared" si="4"/>
        <v>0</v>
      </c>
      <c r="R22" s="125">
        <f t="shared" si="5"/>
        <v>0</v>
      </c>
      <c r="S22" s="69"/>
      <c r="T22" s="244"/>
      <c r="U22" s="234">
        <f t="shared" si="6"/>
        <v>0</v>
      </c>
    </row>
    <row r="23" spans="1:21" ht="14.25" customHeight="1" x14ac:dyDescent="0.25">
      <c r="A23" s="283">
        <v>6</v>
      </c>
      <c r="B23" s="45" t="s">
        <v>1809</v>
      </c>
      <c r="C23" s="90">
        <f>'Podatki o partnerjih'!C19</f>
        <v>0</v>
      </c>
      <c r="D23" s="90" t="str">
        <f>IF(C23=0,"",VLOOKUP(C23,Seznami!A:H,2,FALSE))</f>
        <v/>
      </c>
      <c r="E23" s="110">
        <f>'Pregled sofinanciranja'!E21</f>
        <v>0</v>
      </c>
      <c r="F23" s="243"/>
      <c r="G23" s="125">
        <f t="shared" si="0"/>
        <v>0</v>
      </c>
      <c r="H23" s="125">
        <f t="shared" si="1"/>
        <v>0</v>
      </c>
      <c r="I23" s="69"/>
      <c r="J23" s="219"/>
      <c r="K23" s="243"/>
      <c r="L23" s="125">
        <f t="shared" si="2"/>
        <v>0</v>
      </c>
      <c r="M23" s="125">
        <f t="shared" si="3"/>
        <v>0</v>
      </c>
      <c r="N23" s="69"/>
      <c r="O23" s="219"/>
      <c r="P23" s="243"/>
      <c r="Q23" s="125">
        <f t="shared" si="4"/>
        <v>0</v>
      </c>
      <c r="R23" s="125">
        <f t="shared" si="5"/>
        <v>0</v>
      </c>
      <c r="S23" s="69"/>
      <c r="T23" s="244"/>
      <c r="U23" s="234">
        <f t="shared" si="6"/>
        <v>0</v>
      </c>
    </row>
    <row r="24" spans="1:21" ht="14.25" customHeight="1" x14ac:dyDescent="0.25">
      <c r="A24" s="283">
        <v>7</v>
      </c>
      <c r="B24" s="45" t="s">
        <v>1810</v>
      </c>
      <c r="C24" s="90">
        <f>'Podatki o partnerjih'!C20</f>
        <v>0</v>
      </c>
      <c r="D24" s="90" t="str">
        <f>IF(C24=0,"",VLOOKUP(C24,Seznami!A:H,2,FALSE))</f>
        <v/>
      </c>
      <c r="E24" s="110">
        <f>'Pregled sofinanciranja'!E22</f>
        <v>0</v>
      </c>
      <c r="F24" s="243"/>
      <c r="G24" s="125">
        <f t="shared" si="0"/>
        <v>0</v>
      </c>
      <c r="H24" s="125">
        <f t="shared" si="1"/>
        <v>0</v>
      </c>
      <c r="I24" s="69"/>
      <c r="J24" s="219"/>
      <c r="K24" s="243"/>
      <c r="L24" s="125">
        <f t="shared" si="2"/>
        <v>0</v>
      </c>
      <c r="M24" s="125">
        <f t="shared" si="3"/>
        <v>0</v>
      </c>
      <c r="N24" s="69"/>
      <c r="O24" s="219"/>
      <c r="P24" s="243"/>
      <c r="Q24" s="125">
        <f t="shared" si="4"/>
        <v>0</v>
      </c>
      <c r="R24" s="125">
        <f t="shared" si="5"/>
        <v>0</v>
      </c>
      <c r="S24" s="69"/>
      <c r="T24" s="244"/>
      <c r="U24" s="234">
        <f t="shared" si="6"/>
        <v>0</v>
      </c>
    </row>
    <row r="25" spans="1:21" x14ac:dyDescent="0.25">
      <c r="A25" s="283">
        <v>8</v>
      </c>
      <c r="B25" s="45" t="s">
        <v>1811</v>
      </c>
      <c r="C25" s="90">
        <f>'Podatki o partnerjih'!C21</f>
        <v>0</v>
      </c>
      <c r="D25" s="90" t="str">
        <f>IF(C25=0,"",VLOOKUP(C25,Seznami!A:H,2,FALSE))</f>
        <v/>
      </c>
      <c r="E25" s="110">
        <f>'Pregled sofinanciranja'!E23</f>
        <v>0</v>
      </c>
      <c r="F25" s="243"/>
      <c r="G25" s="125">
        <f t="shared" si="0"/>
        <v>0</v>
      </c>
      <c r="H25" s="125">
        <f t="shared" si="1"/>
        <v>0</v>
      </c>
      <c r="I25" s="69"/>
      <c r="J25" s="219"/>
      <c r="K25" s="243"/>
      <c r="L25" s="125">
        <f t="shared" si="2"/>
        <v>0</v>
      </c>
      <c r="M25" s="125">
        <f t="shared" si="3"/>
        <v>0</v>
      </c>
      <c r="N25" s="69"/>
      <c r="O25" s="219"/>
      <c r="P25" s="243"/>
      <c r="Q25" s="125">
        <f t="shared" si="4"/>
        <v>0</v>
      </c>
      <c r="R25" s="125">
        <f t="shared" si="5"/>
        <v>0</v>
      </c>
      <c r="S25" s="69"/>
      <c r="T25" s="244"/>
      <c r="U25" s="234">
        <f t="shared" si="6"/>
        <v>0</v>
      </c>
    </row>
    <row r="26" spans="1:21" x14ac:dyDescent="0.25">
      <c r="A26" s="283">
        <v>9</v>
      </c>
      <c r="B26" s="45" t="s">
        <v>1812</v>
      </c>
      <c r="C26" s="90">
        <f>'Podatki o partnerjih'!C22</f>
        <v>0</v>
      </c>
      <c r="D26" s="90" t="str">
        <f>IF(C26=0,"",VLOOKUP(C26,Seznami!A:H,2,FALSE))</f>
        <v/>
      </c>
      <c r="E26" s="110">
        <f>'Pregled sofinanciranja'!E24</f>
        <v>0</v>
      </c>
      <c r="F26" s="243"/>
      <c r="G26" s="125">
        <f t="shared" si="0"/>
        <v>0</v>
      </c>
      <c r="H26" s="125">
        <f t="shared" si="1"/>
        <v>0</v>
      </c>
      <c r="I26" s="69"/>
      <c r="J26" s="219"/>
      <c r="K26" s="243"/>
      <c r="L26" s="125">
        <f t="shared" si="2"/>
        <v>0</v>
      </c>
      <c r="M26" s="125">
        <f t="shared" si="3"/>
        <v>0</v>
      </c>
      <c r="N26" s="69"/>
      <c r="O26" s="219"/>
      <c r="P26" s="243"/>
      <c r="Q26" s="125">
        <f t="shared" si="4"/>
        <v>0</v>
      </c>
      <c r="R26" s="125">
        <f t="shared" si="5"/>
        <v>0</v>
      </c>
      <c r="S26" s="69"/>
      <c r="T26" s="244"/>
      <c r="U26" s="234">
        <f t="shared" si="6"/>
        <v>0</v>
      </c>
    </row>
    <row r="27" spans="1:21" x14ac:dyDescent="0.25">
      <c r="A27" s="283">
        <v>10</v>
      </c>
      <c r="B27" s="45" t="s">
        <v>1813</v>
      </c>
      <c r="C27" s="90">
        <f>'Podatki o partnerjih'!C23</f>
        <v>0</v>
      </c>
      <c r="D27" s="90" t="str">
        <f>IF(C27=0,"",VLOOKUP(C27,Seznami!A:H,2,FALSE))</f>
        <v/>
      </c>
      <c r="E27" s="110">
        <f>'Pregled sofinanciranja'!E25</f>
        <v>0</v>
      </c>
      <c r="F27" s="243"/>
      <c r="G27" s="125">
        <f t="shared" si="0"/>
        <v>0</v>
      </c>
      <c r="H27" s="125">
        <f t="shared" si="1"/>
        <v>0</v>
      </c>
      <c r="I27" s="69"/>
      <c r="J27" s="219"/>
      <c r="K27" s="243"/>
      <c r="L27" s="125">
        <f t="shared" si="2"/>
        <v>0</v>
      </c>
      <c r="M27" s="125">
        <f t="shared" si="3"/>
        <v>0</v>
      </c>
      <c r="N27" s="69"/>
      <c r="O27" s="219"/>
      <c r="P27" s="243"/>
      <c r="Q27" s="125">
        <f t="shared" si="4"/>
        <v>0</v>
      </c>
      <c r="R27" s="125">
        <f t="shared" si="5"/>
        <v>0</v>
      </c>
      <c r="S27" s="69"/>
      <c r="T27" s="244"/>
      <c r="U27" s="234">
        <f t="shared" si="6"/>
        <v>0</v>
      </c>
    </row>
    <row r="28" spans="1:21" x14ac:dyDescent="0.25">
      <c r="A28" s="283">
        <v>11</v>
      </c>
      <c r="B28" s="45" t="s">
        <v>24</v>
      </c>
      <c r="C28" s="90">
        <f>'Podatki o partnerjih'!C24</f>
        <v>0</v>
      </c>
      <c r="D28" s="90" t="str">
        <f>IF(C28=0,"",VLOOKUP(C28,Seznami!A:H,2,FALSE))</f>
        <v/>
      </c>
      <c r="E28" s="110">
        <f>'Pregled sofinanciranja'!E26</f>
        <v>0</v>
      </c>
      <c r="F28" s="243"/>
      <c r="G28" s="125">
        <f t="shared" si="0"/>
        <v>0</v>
      </c>
      <c r="H28" s="125">
        <f t="shared" si="1"/>
        <v>0</v>
      </c>
      <c r="I28" s="69"/>
      <c r="J28" s="219"/>
      <c r="K28" s="243"/>
      <c r="L28" s="125">
        <f t="shared" si="2"/>
        <v>0</v>
      </c>
      <c r="M28" s="125">
        <f t="shared" si="3"/>
        <v>0</v>
      </c>
      <c r="N28" s="69"/>
      <c r="O28" s="219"/>
      <c r="P28" s="243"/>
      <c r="Q28" s="125">
        <f t="shared" si="4"/>
        <v>0</v>
      </c>
      <c r="R28" s="125">
        <f t="shared" si="5"/>
        <v>0</v>
      </c>
      <c r="S28" s="69"/>
      <c r="T28" s="244"/>
      <c r="U28" s="234">
        <f t="shared" si="6"/>
        <v>0</v>
      </c>
    </row>
    <row r="29" spans="1:21" x14ac:dyDescent="0.25">
      <c r="A29" s="283">
        <v>12</v>
      </c>
      <c r="B29" s="45" t="s">
        <v>25</v>
      </c>
      <c r="C29" s="90">
        <f>'Podatki o partnerjih'!C25</f>
        <v>0</v>
      </c>
      <c r="D29" s="90" t="str">
        <f>IF(C29=0,"",VLOOKUP(C29,Seznami!A:H,2,FALSE))</f>
        <v/>
      </c>
      <c r="E29" s="110">
        <f>'Pregled sofinanciranja'!E27</f>
        <v>0</v>
      </c>
      <c r="F29" s="243"/>
      <c r="G29" s="125">
        <f t="shared" si="0"/>
        <v>0</v>
      </c>
      <c r="H29" s="125">
        <f t="shared" si="1"/>
        <v>0</v>
      </c>
      <c r="I29" s="69"/>
      <c r="J29" s="219"/>
      <c r="K29" s="243"/>
      <c r="L29" s="125">
        <f t="shared" si="2"/>
        <v>0</v>
      </c>
      <c r="M29" s="125">
        <f t="shared" si="3"/>
        <v>0</v>
      </c>
      <c r="N29" s="69"/>
      <c r="O29" s="219"/>
      <c r="P29" s="243"/>
      <c r="Q29" s="125">
        <f t="shared" si="4"/>
        <v>0</v>
      </c>
      <c r="R29" s="125">
        <f t="shared" si="5"/>
        <v>0</v>
      </c>
      <c r="S29" s="69"/>
      <c r="T29" s="244"/>
      <c r="U29" s="234">
        <f t="shared" si="6"/>
        <v>0</v>
      </c>
    </row>
    <row r="30" spans="1:21" x14ac:dyDescent="0.25">
      <c r="A30" s="283">
        <v>13</v>
      </c>
      <c r="B30" s="45" t="s">
        <v>26</v>
      </c>
      <c r="C30" s="90">
        <f>'Podatki o partnerjih'!C26</f>
        <v>0</v>
      </c>
      <c r="D30" s="90" t="str">
        <f>IF(C30=0,"",VLOOKUP(C30,Seznami!A:H,2,FALSE))</f>
        <v/>
      </c>
      <c r="E30" s="110">
        <f>'Pregled sofinanciranja'!E28</f>
        <v>0</v>
      </c>
      <c r="F30" s="243"/>
      <c r="G30" s="125">
        <f t="shared" si="0"/>
        <v>0</v>
      </c>
      <c r="H30" s="125">
        <f t="shared" si="1"/>
        <v>0</v>
      </c>
      <c r="I30" s="69"/>
      <c r="J30" s="219"/>
      <c r="K30" s="243"/>
      <c r="L30" s="125">
        <f t="shared" si="2"/>
        <v>0</v>
      </c>
      <c r="M30" s="125">
        <f t="shared" si="3"/>
        <v>0</v>
      </c>
      <c r="N30" s="69"/>
      <c r="O30" s="219"/>
      <c r="P30" s="243"/>
      <c r="Q30" s="125">
        <f t="shared" si="4"/>
        <v>0</v>
      </c>
      <c r="R30" s="125">
        <f t="shared" si="5"/>
        <v>0</v>
      </c>
      <c r="S30" s="69"/>
      <c r="T30" s="244"/>
      <c r="U30" s="234">
        <f t="shared" si="6"/>
        <v>0</v>
      </c>
    </row>
    <row r="31" spans="1:21" x14ac:dyDescent="0.25">
      <c r="A31" s="283">
        <v>14</v>
      </c>
      <c r="B31" s="45" t="s">
        <v>27</v>
      </c>
      <c r="C31" s="90">
        <f>'Podatki o partnerjih'!C27</f>
        <v>0</v>
      </c>
      <c r="D31" s="90" t="str">
        <f>IF(C31=0,"",VLOOKUP(C31,Seznami!A:H,2,FALSE))</f>
        <v/>
      </c>
      <c r="E31" s="110">
        <f>'Pregled sofinanciranja'!E29</f>
        <v>0</v>
      </c>
      <c r="F31" s="243"/>
      <c r="G31" s="125">
        <f t="shared" si="0"/>
        <v>0</v>
      </c>
      <c r="H31" s="125">
        <f t="shared" si="1"/>
        <v>0</v>
      </c>
      <c r="I31" s="69"/>
      <c r="J31" s="219"/>
      <c r="K31" s="243"/>
      <c r="L31" s="125">
        <f t="shared" si="2"/>
        <v>0</v>
      </c>
      <c r="M31" s="125">
        <f t="shared" si="3"/>
        <v>0</v>
      </c>
      <c r="N31" s="69"/>
      <c r="O31" s="219"/>
      <c r="P31" s="243"/>
      <c r="Q31" s="125">
        <f t="shared" si="4"/>
        <v>0</v>
      </c>
      <c r="R31" s="125">
        <f t="shared" si="5"/>
        <v>0</v>
      </c>
      <c r="S31" s="69"/>
      <c r="T31" s="244"/>
      <c r="U31" s="234">
        <f t="shared" si="6"/>
        <v>0</v>
      </c>
    </row>
    <row r="32" spans="1:21" x14ac:dyDescent="0.25">
      <c r="A32" s="283">
        <v>15</v>
      </c>
      <c r="B32" s="45" t="s">
        <v>28</v>
      </c>
      <c r="C32" s="90">
        <f>'Podatki o partnerjih'!C28</f>
        <v>0</v>
      </c>
      <c r="D32" s="90" t="str">
        <f>IF(C32=0,"",VLOOKUP(C32,Seznami!A:H,2,FALSE))</f>
        <v/>
      </c>
      <c r="E32" s="110">
        <f>'Pregled sofinanciranja'!E30</f>
        <v>0</v>
      </c>
      <c r="F32" s="243"/>
      <c r="G32" s="125">
        <f t="shared" si="0"/>
        <v>0</v>
      </c>
      <c r="H32" s="125">
        <f t="shared" si="1"/>
        <v>0</v>
      </c>
      <c r="I32" s="69"/>
      <c r="J32" s="219"/>
      <c r="K32" s="243"/>
      <c r="L32" s="125">
        <f t="shared" si="2"/>
        <v>0</v>
      </c>
      <c r="M32" s="125">
        <f t="shared" si="3"/>
        <v>0</v>
      </c>
      <c r="N32" s="69"/>
      <c r="O32" s="219"/>
      <c r="P32" s="243"/>
      <c r="Q32" s="125">
        <f t="shared" si="4"/>
        <v>0</v>
      </c>
      <c r="R32" s="125">
        <f t="shared" si="5"/>
        <v>0</v>
      </c>
      <c r="S32" s="69"/>
      <c r="T32" s="244"/>
      <c r="U32" s="234">
        <f t="shared" si="6"/>
        <v>0</v>
      </c>
    </row>
    <row r="33" spans="1:21" x14ac:dyDescent="0.25">
      <c r="A33" s="283">
        <v>16</v>
      </c>
      <c r="B33" s="45" t="s">
        <v>29</v>
      </c>
      <c r="C33" s="90">
        <f>'Podatki o partnerjih'!C29</f>
        <v>0</v>
      </c>
      <c r="D33" s="90" t="str">
        <f>IF(C33=0,"",VLOOKUP(C33,Seznami!A:H,2,FALSE))</f>
        <v/>
      </c>
      <c r="E33" s="110">
        <f>'Pregled sofinanciranja'!E31</f>
        <v>0</v>
      </c>
      <c r="F33" s="243"/>
      <c r="G33" s="125">
        <f t="shared" si="0"/>
        <v>0</v>
      </c>
      <c r="H33" s="125">
        <f t="shared" si="1"/>
        <v>0</v>
      </c>
      <c r="I33" s="69"/>
      <c r="J33" s="219"/>
      <c r="K33" s="243"/>
      <c r="L33" s="125">
        <f t="shared" si="2"/>
        <v>0</v>
      </c>
      <c r="M33" s="125">
        <f t="shared" si="3"/>
        <v>0</v>
      </c>
      <c r="N33" s="69"/>
      <c r="O33" s="219"/>
      <c r="P33" s="243"/>
      <c r="Q33" s="125">
        <f t="shared" si="4"/>
        <v>0</v>
      </c>
      <c r="R33" s="125">
        <f t="shared" si="5"/>
        <v>0</v>
      </c>
      <c r="S33" s="69"/>
      <c r="T33" s="244"/>
      <c r="U33" s="234">
        <f t="shared" si="6"/>
        <v>0</v>
      </c>
    </row>
    <row r="34" spans="1:21" x14ac:dyDescent="0.25">
      <c r="A34" s="283">
        <v>17</v>
      </c>
      <c r="B34" s="45" t="s">
        <v>30</v>
      </c>
      <c r="C34" s="90">
        <f>'Podatki o partnerjih'!C30</f>
        <v>0</v>
      </c>
      <c r="D34" s="90" t="str">
        <f>IF(C34=0,"",VLOOKUP(C34,Seznami!A:H,2,FALSE))</f>
        <v/>
      </c>
      <c r="E34" s="110">
        <f>'Pregled sofinanciranja'!E32</f>
        <v>0</v>
      </c>
      <c r="F34" s="243"/>
      <c r="G34" s="125">
        <f t="shared" si="0"/>
        <v>0</v>
      </c>
      <c r="H34" s="125">
        <f t="shared" si="1"/>
        <v>0</v>
      </c>
      <c r="I34" s="69"/>
      <c r="J34" s="219"/>
      <c r="K34" s="243"/>
      <c r="L34" s="125">
        <f t="shared" si="2"/>
        <v>0</v>
      </c>
      <c r="M34" s="125">
        <f t="shared" si="3"/>
        <v>0</v>
      </c>
      <c r="N34" s="69"/>
      <c r="O34" s="219"/>
      <c r="P34" s="243"/>
      <c r="Q34" s="125">
        <f t="shared" si="4"/>
        <v>0</v>
      </c>
      <c r="R34" s="125">
        <f t="shared" si="5"/>
        <v>0</v>
      </c>
      <c r="S34" s="69"/>
      <c r="T34" s="244"/>
      <c r="U34" s="234">
        <f t="shared" si="6"/>
        <v>0</v>
      </c>
    </row>
    <row r="35" spans="1:21" x14ac:dyDescent="0.25">
      <c r="A35" s="283">
        <v>18</v>
      </c>
      <c r="B35" s="45" t="s">
        <v>31</v>
      </c>
      <c r="C35" s="90">
        <f>'Podatki o partnerjih'!C31</f>
        <v>0</v>
      </c>
      <c r="D35" s="90" t="str">
        <f>IF(C35=0,"",VLOOKUP(C35,Seznami!A:H,2,FALSE))</f>
        <v/>
      </c>
      <c r="E35" s="110">
        <f>'Pregled sofinanciranja'!E33</f>
        <v>0</v>
      </c>
      <c r="F35" s="243"/>
      <c r="G35" s="125">
        <f t="shared" si="0"/>
        <v>0</v>
      </c>
      <c r="H35" s="125">
        <f t="shared" si="1"/>
        <v>0</v>
      </c>
      <c r="I35" s="69"/>
      <c r="J35" s="219"/>
      <c r="K35" s="243"/>
      <c r="L35" s="125">
        <f t="shared" si="2"/>
        <v>0</v>
      </c>
      <c r="M35" s="125">
        <f t="shared" si="3"/>
        <v>0</v>
      </c>
      <c r="N35" s="69"/>
      <c r="O35" s="219"/>
      <c r="P35" s="243"/>
      <c r="Q35" s="125">
        <f t="shared" si="4"/>
        <v>0</v>
      </c>
      <c r="R35" s="125">
        <f t="shared" si="5"/>
        <v>0</v>
      </c>
      <c r="S35" s="69"/>
      <c r="T35" s="244"/>
      <c r="U35" s="234">
        <f t="shared" si="6"/>
        <v>0</v>
      </c>
    </row>
    <row r="36" spans="1:21" x14ac:dyDescent="0.25">
      <c r="A36" s="283">
        <v>19</v>
      </c>
      <c r="B36" s="45" t="s">
        <v>32</v>
      </c>
      <c r="C36" s="90">
        <f>'Podatki o partnerjih'!C32</f>
        <v>0</v>
      </c>
      <c r="D36" s="90" t="str">
        <f>IF(C36=0,"",VLOOKUP(C36,Seznami!A:H,2,FALSE))</f>
        <v/>
      </c>
      <c r="E36" s="110">
        <f>'Pregled sofinanciranja'!E34</f>
        <v>0</v>
      </c>
      <c r="F36" s="243"/>
      <c r="G36" s="125">
        <f t="shared" si="0"/>
        <v>0</v>
      </c>
      <c r="H36" s="125">
        <f t="shared" si="1"/>
        <v>0</v>
      </c>
      <c r="I36" s="69"/>
      <c r="J36" s="219"/>
      <c r="K36" s="243"/>
      <c r="L36" s="125">
        <f t="shared" si="2"/>
        <v>0</v>
      </c>
      <c r="M36" s="125">
        <f t="shared" si="3"/>
        <v>0</v>
      </c>
      <c r="N36" s="69"/>
      <c r="O36" s="219"/>
      <c r="P36" s="243"/>
      <c r="Q36" s="125">
        <f t="shared" si="4"/>
        <v>0</v>
      </c>
      <c r="R36" s="125">
        <f t="shared" si="5"/>
        <v>0</v>
      </c>
      <c r="S36" s="69"/>
      <c r="T36" s="244"/>
      <c r="U36" s="234">
        <f t="shared" si="6"/>
        <v>0</v>
      </c>
    </row>
    <row r="37" spans="1:21" x14ac:dyDescent="0.25">
      <c r="A37" s="283">
        <v>20</v>
      </c>
      <c r="B37" s="45" t="s">
        <v>33</v>
      </c>
      <c r="C37" s="90">
        <f>'Podatki o partnerjih'!C33</f>
        <v>0</v>
      </c>
      <c r="D37" s="90" t="str">
        <f>IF(C37=0,"",VLOOKUP(C37,Seznami!A:H,2,FALSE))</f>
        <v/>
      </c>
      <c r="E37" s="110">
        <f>'Pregled sofinanciranja'!E35</f>
        <v>0</v>
      </c>
      <c r="F37" s="243"/>
      <c r="G37" s="125">
        <f t="shared" ref="G37:G39" si="7">+IF(D37="Vzhodna Slovenija",F37,0)</f>
        <v>0</v>
      </c>
      <c r="H37" s="125">
        <f t="shared" ref="H37:H39" si="8">+IF(D37="Zahodna Slovenija",F37,0)</f>
        <v>0</v>
      </c>
      <c r="I37" s="69"/>
      <c r="J37" s="219"/>
      <c r="K37" s="243"/>
      <c r="L37" s="125">
        <f t="shared" ref="L37:L39" si="9">+IF(D37="Vzhodna Slovenija",K37,0)</f>
        <v>0</v>
      </c>
      <c r="M37" s="125">
        <f t="shared" ref="M37:M39" si="10">+IF(D37="Zahodna Slovenija",K37,0)</f>
        <v>0</v>
      </c>
      <c r="N37" s="69"/>
      <c r="O37" s="219"/>
      <c r="P37" s="243"/>
      <c r="Q37" s="125">
        <f t="shared" ref="Q37:Q39" si="11">+IF(D37="Vzhodna Slovenija",P37,0)</f>
        <v>0</v>
      </c>
      <c r="R37" s="125">
        <f t="shared" ref="R37:R39" si="12">+IF(D37="Zahodna Slovenija",P37,0)</f>
        <v>0</v>
      </c>
      <c r="S37" s="69"/>
      <c r="T37" s="244"/>
      <c r="U37" s="234">
        <f t="shared" ref="U37:U39" si="13">F37+I37+J37+K37+N37+O37+P37+S37+T37</f>
        <v>0</v>
      </c>
    </row>
    <row r="38" spans="1:21" x14ac:dyDescent="0.25">
      <c r="A38" s="283">
        <v>20</v>
      </c>
      <c r="B38" s="45" t="s">
        <v>33</v>
      </c>
      <c r="C38" s="90">
        <f>'Podatki o partnerjih'!C34</f>
        <v>0</v>
      </c>
      <c r="D38" s="90" t="str">
        <f>IF(C38=0,"",VLOOKUP(C38,Seznami!A:H,2,FALSE))</f>
        <v/>
      </c>
      <c r="E38" s="110">
        <f>'Pregled sofinanciranja'!E36</f>
        <v>0</v>
      </c>
      <c r="F38" s="243"/>
      <c r="G38" s="125">
        <f t="shared" si="7"/>
        <v>0</v>
      </c>
      <c r="H38" s="125">
        <f t="shared" si="8"/>
        <v>0</v>
      </c>
      <c r="I38" s="69"/>
      <c r="J38" s="219"/>
      <c r="K38" s="243"/>
      <c r="L38" s="125">
        <f t="shared" si="9"/>
        <v>0</v>
      </c>
      <c r="M38" s="125">
        <f t="shared" si="10"/>
        <v>0</v>
      </c>
      <c r="N38" s="69"/>
      <c r="O38" s="219"/>
      <c r="P38" s="243"/>
      <c r="Q38" s="125">
        <f t="shared" si="11"/>
        <v>0</v>
      </c>
      <c r="R38" s="125">
        <f t="shared" si="12"/>
        <v>0</v>
      </c>
      <c r="S38" s="69"/>
      <c r="T38" s="244"/>
      <c r="U38" s="234">
        <f t="shared" si="13"/>
        <v>0</v>
      </c>
    </row>
    <row r="39" spans="1:21" x14ac:dyDescent="0.25">
      <c r="A39" s="283">
        <v>20</v>
      </c>
      <c r="B39" s="45" t="s">
        <v>33</v>
      </c>
      <c r="C39" s="90">
        <f>'Podatki o partnerjih'!C35</f>
        <v>0</v>
      </c>
      <c r="D39" s="90" t="str">
        <f>IF(C39=0,"",VLOOKUP(C39,Seznami!A:H,2,FALSE))</f>
        <v/>
      </c>
      <c r="E39" s="110">
        <f>'Pregled sofinanciranja'!E37</f>
        <v>0</v>
      </c>
      <c r="F39" s="243"/>
      <c r="G39" s="125">
        <f t="shared" si="7"/>
        <v>0</v>
      </c>
      <c r="H39" s="125">
        <f t="shared" si="8"/>
        <v>0</v>
      </c>
      <c r="I39" s="69"/>
      <c r="J39" s="219"/>
      <c r="K39" s="243"/>
      <c r="L39" s="125">
        <f t="shared" si="9"/>
        <v>0</v>
      </c>
      <c r="M39" s="125">
        <f t="shared" si="10"/>
        <v>0</v>
      </c>
      <c r="N39" s="69"/>
      <c r="O39" s="219"/>
      <c r="P39" s="243"/>
      <c r="Q39" s="125">
        <f t="shared" si="11"/>
        <v>0</v>
      </c>
      <c r="R39" s="125">
        <f t="shared" si="12"/>
        <v>0</v>
      </c>
      <c r="S39" s="69"/>
      <c r="T39" s="244"/>
      <c r="U39" s="234">
        <f t="shared" si="13"/>
        <v>0</v>
      </c>
    </row>
    <row r="40" spans="1:21" x14ac:dyDescent="0.25">
      <c r="A40" s="283">
        <v>20</v>
      </c>
      <c r="B40" s="45" t="s">
        <v>33</v>
      </c>
      <c r="C40" s="90">
        <f>'Podatki o partnerjih'!C36</f>
        <v>0</v>
      </c>
      <c r="D40" s="90" t="str">
        <f>IF(C40=0,"",VLOOKUP(C40,Seznami!A:H,2,FALSE))</f>
        <v/>
      </c>
      <c r="E40" s="110">
        <f>'Pregled sofinanciranja'!E38</f>
        <v>0</v>
      </c>
      <c r="F40" s="243"/>
      <c r="G40" s="125">
        <f t="shared" si="0"/>
        <v>0</v>
      </c>
      <c r="H40" s="125">
        <f t="shared" si="1"/>
        <v>0</v>
      </c>
      <c r="I40" s="69"/>
      <c r="J40" s="219"/>
      <c r="K40" s="243"/>
      <c r="L40" s="125">
        <f t="shared" si="2"/>
        <v>0</v>
      </c>
      <c r="M40" s="125">
        <f t="shared" si="3"/>
        <v>0</v>
      </c>
      <c r="N40" s="69"/>
      <c r="O40" s="219"/>
      <c r="P40" s="243"/>
      <c r="Q40" s="125">
        <f t="shared" si="4"/>
        <v>0</v>
      </c>
      <c r="R40" s="125">
        <f t="shared" si="5"/>
        <v>0</v>
      </c>
      <c r="S40" s="69"/>
      <c r="T40" s="244"/>
      <c r="U40" s="234">
        <f t="shared" si="6"/>
        <v>0</v>
      </c>
    </row>
    <row r="41" spans="1:21" ht="14.4" thickBot="1" x14ac:dyDescent="0.3">
      <c r="A41" s="284">
        <v>21</v>
      </c>
      <c r="B41" s="46" t="s">
        <v>34</v>
      </c>
      <c r="C41" s="91">
        <f>'Podatki o partnerjih'!C37</f>
        <v>0</v>
      </c>
      <c r="D41" s="91" t="str">
        <f>IF(C41=0,"",VLOOKUP(C41,Seznami!A:H,2,FALSE))</f>
        <v/>
      </c>
      <c r="E41" s="111">
        <f>'Pregled sofinanciranja'!E39</f>
        <v>0</v>
      </c>
      <c r="F41" s="249"/>
      <c r="G41" s="250">
        <f t="shared" si="0"/>
        <v>0</v>
      </c>
      <c r="H41" s="250">
        <f t="shared" si="1"/>
        <v>0</v>
      </c>
      <c r="I41" s="70"/>
      <c r="J41" s="253"/>
      <c r="K41" s="255"/>
      <c r="L41" s="250">
        <f>+IF(D41="Vzhodna Slovenija",K41,0)</f>
        <v>0</v>
      </c>
      <c r="M41" s="250">
        <f>+IF(D41="Zahodna Slovenija",K41,0)</f>
        <v>0</v>
      </c>
      <c r="N41" s="256"/>
      <c r="O41" s="261"/>
      <c r="P41" s="255"/>
      <c r="Q41" s="250">
        <f>+IF(D41="Vzhodna Slovenija",P41,0)</f>
        <v>0</v>
      </c>
      <c r="R41" s="250">
        <f>+IF(D41="Zahodna Slovenija",P41,0)</f>
        <v>0</v>
      </c>
      <c r="S41" s="256"/>
      <c r="T41" s="257"/>
      <c r="U41" s="235">
        <f t="shared" si="6"/>
        <v>0</v>
      </c>
    </row>
    <row r="42" spans="1:21" ht="14.4" thickBot="1" x14ac:dyDescent="0.3">
      <c r="A42" s="42"/>
      <c r="B42" s="47"/>
      <c r="C42" s="47"/>
      <c r="D42" s="47"/>
      <c r="E42" s="242">
        <f t="shared" ref="E42:T42" si="14">ROUND(SUM(E18:E41),2)</f>
        <v>0</v>
      </c>
      <c r="F42" s="113">
        <f t="shared" si="14"/>
        <v>0</v>
      </c>
      <c r="G42" s="247" t="e">
        <f t="shared" si="14"/>
        <v>#N/A</v>
      </c>
      <c r="H42" s="247" t="e">
        <f t="shared" si="14"/>
        <v>#N/A</v>
      </c>
      <c r="I42" s="247">
        <f t="shared" si="14"/>
        <v>0</v>
      </c>
      <c r="J42" s="254">
        <f t="shared" si="14"/>
        <v>0</v>
      </c>
      <c r="K42" s="258">
        <f t="shared" si="14"/>
        <v>0</v>
      </c>
      <c r="L42" s="259" t="e">
        <f t="shared" si="14"/>
        <v>#N/A</v>
      </c>
      <c r="M42" s="259" t="e">
        <f t="shared" si="14"/>
        <v>#N/A</v>
      </c>
      <c r="N42" s="259">
        <f t="shared" si="14"/>
        <v>0</v>
      </c>
      <c r="O42" s="262">
        <f t="shared" si="14"/>
        <v>0</v>
      </c>
      <c r="P42" s="258">
        <f t="shared" si="14"/>
        <v>0</v>
      </c>
      <c r="Q42" s="259" t="e">
        <f t="shared" si="14"/>
        <v>#N/A</v>
      </c>
      <c r="R42" s="259" t="e">
        <f t="shared" si="14"/>
        <v>#N/A</v>
      </c>
      <c r="S42" s="259">
        <f t="shared" si="14"/>
        <v>0</v>
      </c>
      <c r="T42" s="260">
        <f t="shared" si="14"/>
        <v>0</v>
      </c>
      <c r="U42" s="34"/>
    </row>
    <row r="43" spans="1:21" x14ac:dyDescent="0.25">
      <c r="A43" s="42"/>
      <c r="B43" s="47"/>
      <c r="C43" s="47"/>
      <c r="D43" s="47"/>
      <c r="E43" s="141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34"/>
    </row>
    <row r="44" spans="1:21" x14ac:dyDescent="0.25">
      <c r="A44" s="42"/>
      <c r="B44" s="47"/>
      <c r="C44" s="47"/>
      <c r="D44" s="47"/>
      <c r="E44" s="141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34"/>
    </row>
    <row r="45" spans="1:21" ht="41.25" customHeight="1" thickBot="1" x14ac:dyDescent="0.3">
      <c r="A45" s="42"/>
      <c r="B45" s="47"/>
      <c r="C45" s="47"/>
      <c r="D45" s="47"/>
      <c r="E45" s="312" t="s">
        <v>1869</v>
      </c>
      <c r="F45" s="312"/>
      <c r="G45" s="312"/>
      <c r="H45" s="312"/>
      <c r="I45" s="312"/>
      <c r="J45" s="279"/>
      <c r="K45" s="311" t="s">
        <v>1870</v>
      </c>
      <c r="L45" s="311"/>
      <c r="M45" s="311"/>
      <c r="N45" s="311"/>
      <c r="O45" s="279"/>
      <c r="P45" s="322" t="s">
        <v>1862</v>
      </c>
      <c r="Q45" s="322"/>
      <c r="R45" s="322"/>
      <c r="S45" s="142"/>
      <c r="T45" s="142"/>
      <c r="U45" s="34"/>
    </row>
    <row r="46" spans="1:21" ht="27" customHeight="1" thickBot="1" x14ac:dyDescent="0.3">
      <c r="A46" s="42"/>
      <c r="B46" s="236"/>
      <c r="C46" s="236"/>
      <c r="D46" s="47"/>
      <c r="E46" s="228" t="s">
        <v>43</v>
      </c>
      <c r="F46" s="305" t="s">
        <v>1780</v>
      </c>
      <c r="G46" s="306"/>
      <c r="H46" s="307"/>
      <c r="I46" s="238"/>
      <c r="J46" s="238"/>
      <c r="K46" s="228" t="s">
        <v>1859</v>
      </c>
      <c r="L46" s="305" t="s">
        <v>1860</v>
      </c>
      <c r="M46" s="306"/>
      <c r="N46" s="307"/>
      <c r="O46" s="266"/>
      <c r="P46" s="308" t="s">
        <v>1860</v>
      </c>
      <c r="Q46" s="309"/>
      <c r="R46" s="310"/>
      <c r="S46" s="142"/>
      <c r="T46" s="142"/>
      <c r="U46" s="34"/>
    </row>
    <row r="47" spans="1:21" ht="14.4" thickBot="1" x14ac:dyDescent="0.3">
      <c r="A47" s="42"/>
      <c r="B47" s="236"/>
      <c r="C47" s="236"/>
      <c r="D47" s="47"/>
      <c r="E47" s="213" t="s">
        <v>1858</v>
      </c>
      <c r="F47" s="216">
        <v>2021</v>
      </c>
      <c r="G47" s="144">
        <v>2022</v>
      </c>
      <c r="H47" s="145">
        <v>2023</v>
      </c>
      <c r="I47" s="264" t="s">
        <v>1861</v>
      </c>
      <c r="J47" s="238"/>
      <c r="K47" s="213" t="s">
        <v>1858</v>
      </c>
      <c r="L47" s="216">
        <v>2021</v>
      </c>
      <c r="M47" s="239">
        <v>2022</v>
      </c>
      <c r="N47" s="268">
        <v>2023</v>
      </c>
      <c r="O47" s="267"/>
      <c r="P47" s="272">
        <v>2021</v>
      </c>
      <c r="Q47" s="271">
        <v>2022</v>
      </c>
      <c r="R47" s="273">
        <v>2023</v>
      </c>
      <c r="S47" s="142"/>
      <c r="T47" s="142"/>
      <c r="U47" s="34"/>
    </row>
    <row r="48" spans="1:21" x14ac:dyDescent="0.25">
      <c r="A48" s="42"/>
      <c r="B48" s="236"/>
      <c r="C48" s="236"/>
      <c r="D48" s="47"/>
      <c r="E48" s="211" t="s">
        <v>1781</v>
      </c>
      <c r="F48" s="109" t="e">
        <f>G42</f>
        <v>#N/A</v>
      </c>
      <c r="G48" s="215" t="e">
        <f>L42</f>
        <v>#N/A</v>
      </c>
      <c r="H48" s="265" t="e">
        <f>Q42</f>
        <v>#N/A</v>
      </c>
      <c r="I48" s="280" t="e">
        <f>SUM(F48:H48)</f>
        <v>#N/A</v>
      </c>
      <c r="J48" s="238"/>
      <c r="K48" s="211" t="s">
        <v>1781</v>
      </c>
      <c r="L48" s="109" t="e">
        <f>I48*P49</f>
        <v>#N/A</v>
      </c>
      <c r="M48" s="240" t="e">
        <f>I48*Q49</f>
        <v>#N/A</v>
      </c>
      <c r="N48" s="269" t="e">
        <f>I48*R49</f>
        <v>#N/A</v>
      </c>
      <c r="O48" s="229"/>
      <c r="P48" s="274" t="s">
        <v>44</v>
      </c>
      <c r="Q48" s="74" t="s">
        <v>44</v>
      </c>
      <c r="R48" s="275" t="s">
        <v>44</v>
      </c>
      <c r="S48" s="142"/>
      <c r="T48" s="142"/>
      <c r="U48" s="34"/>
    </row>
    <row r="49" spans="1:21" ht="14.4" thickBot="1" x14ac:dyDescent="0.3">
      <c r="A49" s="42"/>
      <c r="B49" s="236"/>
      <c r="C49" s="236"/>
      <c r="D49" s="47"/>
      <c r="E49" s="212" t="s">
        <v>1779</v>
      </c>
      <c r="F49" s="112" t="e">
        <f>H42</f>
        <v>#N/A</v>
      </c>
      <c r="G49" s="214" t="e">
        <f>M42</f>
        <v>#N/A</v>
      </c>
      <c r="H49" s="111" t="e">
        <f>R42</f>
        <v>#N/A</v>
      </c>
      <c r="I49" s="281" t="e">
        <f>SUM(F49:H49)</f>
        <v>#N/A</v>
      </c>
      <c r="J49" s="238"/>
      <c r="K49" s="212" t="s">
        <v>1779</v>
      </c>
      <c r="L49" s="112" t="e">
        <f>I49*P49</f>
        <v>#N/A</v>
      </c>
      <c r="M49" s="241" t="e">
        <f>I49*Q49</f>
        <v>#N/A</v>
      </c>
      <c r="N49" s="270" t="e">
        <f>I49*R49</f>
        <v>#N/A</v>
      </c>
      <c r="O49" s="229"/>
      <c r="P49" s="276">
        <v>0</v>
      </c>
      <c r="Q49" s="277">
        <v>0.2</v>
      </c>
      <c r="R49" s="278">
        <v>0.8</v>
      </c>
      <c r="S49" s="142"/>
      <c r="T49" s="142"/>
      <c r="U49" s="34"/>
    </row>
    <row r="50" spans="1:21" x14ac:dyDescent="0.25">
      <c r="A50" s="42"/>
      <c r="B50" s="236"/>
      <c r="C50" s="236"/>
      <c r="D50" s="47"/>
      <c r="E50" s="238"/>
      <c r="F50" s="238"/>
      <c r="G50" s="238"/>
      <c r="H50" s="238"/>
      <c r="I50" s="238"/>
      <c r="J50" s="238"/>
      <c r="Q50" s="238"/>
      <c r="R50" s="238"/>
      <c r="S50" s="142"/>
      <c r="T50" s="142"/>
      <c r="U50" s="34"/>
    </row>
    <row r="51" spans="1:21" x14ac:dyDescent="0.25">
      <c r="A51" s="42"/>
      <c r="B51" s="236"/>
      <c r="C51" s="236"/>
      <c r="D51" s="47"/>
      <c r="E51" s="238"/>
      <c r="F51" s="238"/>
      <c r="G51" s="238"/>
      <c r="H51" s="238"/>
      <c r="I51" s="238"/>
      <c r="J51" s="238"/>
      <c r="Q51" s="238"/>
      <c r="R51" s="238"/>
      <c r="S51" s="142"/>
      <c r="T51" s="142"/>
      <c r="U51" s="34"/>
    </row>
    <row r="52" spans="1:21" x14ac:dyDescent="0.25">
      <c r="A52" s="42"/>
      <c r="B52" s="236"/>
      <c r="C52" s="236"/>
      <c r="D52" s="47"/>
      <c r="E52" s="230"/>
      <c r="F52" s="229"/>
      <c r="G52" s="229"/>
      <c r="H52" s="229"/>
      <c r="I52" s="229"/>
      <c r="J52" s="22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34"/>
    </row>
    <row r="53" spans="1:21" x14ac:dyDescent="0.25">
      <c r="A53" s="34"/>
      <c r="B53" s="34"/>
      <c r="C53" s="34"/>
      <c r="D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15" customHeight="1" x14ac:dyDescent="0.25">
      <c r="A54" s="34"/>
      <c r="B54" s="41" t="s">
        <v>16</v>
      </c>
      <c r="C54" s="17"/>
      <c r="D54" s="17"/>
      <c r="L54" s="34"/>
      <c r="M54" s="34"/>
      <c r="N54" s="34"/>
      <c r="O54" s="34"/>
      <c r="P54" s="34"/>
      <c r="Q54" s="304" t="s">
        <v>1344</v>
      </c>
      <c r="R54" s="304"/>
      <c r="S54" s="304"/>
      <c r="T54" s="304"/>
      <c r="U54" s="34"/>
    </row>
    <row r="55" spans="1:21" x14ac:dyDescent="0.25">
      <c r="A55" s="34"/>
      <c r="B55" s="18"/>
      <c r="C55" s="17"/>
      <c r="D55" s="17"/>
      <c r="E55" s="33"/>
      <c r="F55" s="17"/>
      <c r="G55" s="17"/>
      <c r="H55" s="17"/>
      <c r="I55" s="17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x14ac:dyDescent="0.25">
      <c r="A56" s="34"/>
      <c r="B56" s="186">
        <f>'Sploš. pod. o proj. in prij.'!A46</f>
        <v>0</v>
      </c>
      <c r="C56" s="17"/>
      <c r="D56" s="17"/>
      <c r="E56" s="33"/>
      <c r="F56" s="17"/>
      <c r="G56" s="17"/>
      <c r="H56" s="17"/>
      <c r="I56" s="17"/>
      <c r="L56" s="222"/>
      <c r="M56" s="222"/>
      <c r="N56" s="222"/>
      <c r="O56" s="17" t="s">
        <v>17</v>
      </c>
      <c r="P56" s="34"/>
      <c r="Q56" s="34"/>
      <c r="R56" s="292" t="e">
        <f>'Sploš. pod. o proj. in prij.'!B31</f>
        <v>#N/A</v>
      </c>
      <c r="S56" s="292"/>
      <c r="T56" s="34"/>
      <c r="U56" s="34"/>
    </row>
    <row r="57" spans="1:21" x14ac:dyDescent="0.25">
      <c r="A57" s="34"/>
      <c r="B57" s="77"/>
      <c r="C57" s="17"/>
      <c r="D57" s="17"/>
      <c r="E57" s="33"/>
      <c r="F57" s="17"/>
      <c r="G57" s="17"/>
      <c r="H57" s="17"/>
      <c r="I57" s="17"/>
      <c r="L57" s="76"/>
      <c r="M57" s="76"/>
      <c r="N57" s="76"/>
      <c r="P57" s="34"/>
      <c r="Q57" s="34"/>
      <c r="R57" s="76"/>
      <c r="S57" s="76"/>
      <c r="T57" s="34"/>
      <c r="U57" s="34"/>
    </row>
    <row r="58" spans="1:21" x14ac:dyDescent="0.25">
      <c r="A58" s="34"/>
      <c r="C58" s="17"/>
      <c r="D58" s="17"/>
      <c r="E58" s="33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x14ac:dyDescent="0.25">
      <c r="A59" s="34"/>
      <c r="B59" s="34"/>
      <c r="C59" s="34"/>
      <c r="D59" s="34"/>
      <c r="E59" s="34"/>
      <c r="F59" s="34"/>
      <c r="G59" s="34"/>
      <c r="H59" s="34"/>
      <c r="I59" s="34"/>
      <c r="L59" s="76"/>
      <c r="M59" s="76"/>
      <c r="N59" s="34"/>
      <c r="O59" s="34"/>
      <c r="P59" s="34"/>
      <c r="Q59" s="34"/>
      <c r="R59" s="297"/>
      <c r="S59" s="297"/>
      <c r="T59" s="34"/>
      <c r="U59" s="34"/>
    </row>
    <row r="60" spans="1:21" x14ac:dyDescent="0.25">
      <c r="L60" s="82"/>
      <c r="M60" s="82"/>
      <c r="N60" s="82"/>
      <c r="R60" s="293" t="s">
        <v>46</v>
      </c>
      <c r="S60" s="293"/>
    </row>
  </sheetData>
  <sheetProtection algorithmName="SHA-512" hashValue="KdqCup8kxrSBntvsyE1MujDw0Rgu9qJV329kQGchUxvcBFIjoeMIDv313pSah/yByqDI2U/TopwU7CdxbBEZqg==" saltValue="3A7CxW92aAO59Uv6189EaQ==" spinCount="100000" sheet="1" insertRows="0"/>
  <mergeCells count="22">
    <mergeCell ref="B6:U6"/>
    <mergeCell ref="B8:U8"/>
    <mergeCell ref="B15:B17"/>
    <mergeCell ref="E15:E17"/>
    <mergeCell ref="F16:J16"/>
    <mergeCell ref="K16:O16"/>
    <mergeCell ref="B10:D10"/>
    <mergeCell ref="E10:U10"/>
    <mergeCell ref="R56:S56"/>
    <mergeCell ref="R59:S59"/>
    <mergeCell ref="R60:S60"/>
    <mergeCell ref="C15:C17"/>
    <mergeCell ref="P16:T16"/>
    <mergeCell ref="F15:T15"/>
    <mergeCell ref="P45:R45"/>
    <mergeCell ref="D15:D17"/>
    <mergeCell ref="Q54:T54"/>
    <mergeCell ref="F46:H46"/>
    <mergeCell ref="P46:R46"/>
    <mergeCell ref="L46:N46"/>
    <mergeCell ref="K45:N45"/>
    <mergeCell ref="E45:I45"/>
  </mergeCells>
  <phoneticPr fontId="28" type="noConversion"/>
  <pageMargins left="0.11811023622047245" right="0.11811023622047245" top="0.35433070866141736" bottom="0.35433070866141736" header="0.31496062992125984" footer="0.31496062992125984"/>
  <pageSetup paperSize="9" scale="50" fitToHeight="0" orientation="landscape" r:id="rId1"/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1A56-A44D-4321-B390-D1BC9BC69362}">
  <dimension ref="A1:G25"/>
  <sheetViews>
    <sheetView workbookViewId="0">
      <selection activeCell="B2" sqref="B2:G3"/>
    </sheetView>
  </sheetViews>
  <sheetFormatPr defaultRowHeight="14.4" x14ac:dyDescent="0.3"/>
  <cols>
    <col min="1" max="1" width="16.6640625" bestFit="1" customWidth="1"/>
  </cols>
  <sheetData>
    <row r="1" spans="1:7" x14ac:dyDescent="0.3">
      <c r="A1" t="s">
        <v>1851</v>
      </c>
    </row>
    <row r="2" spans="1:7" x14ac:dyDescent="0.3">
      <c r="A2" s="330" t="s">
        <v>1847</v>
      </c>
      <c r="B2" s="330">
        <v>2021</v>
      </c>
      <c r="C2" s="330"/>
      <c r="D2" s="330">
        <v>2022</v>
      </c>
      <c r="E2" s="330"/>
      <c r="F2" s="330">
        <v>2023</v>
      </c>
      <c r="G2" s="330"/>
    </row>
    <row r="3" spans="1:7" x14ac:dyDescent="0.3">
      <c r="A3" s="330"/>
      <c r="B3" s="231" t="s">
        <v>1848</v>
      </c>
      <c r="C3" s="231" t="s">
        <v>1849</v>
      </c>
      <c r="D3" s="231" t="s">
        <v>1848</v>
      </c>
      <c r="E3" s="231" t="s">
        <v>1849</v>
      </c>
      <c r="F3" s="231" t="s">
        <v>1848</v>
      </c>
      <c r="G3" s="231" t="s">
        <v>1849</v>
      </c>
    </row>
    <row r="4" spans="1:7" x14ac:dyDescent="0.3">
      <c r="A4" s="231" t="s">
        <v>5</v>
      </c>
      <c r="B4" s="231" t="e">
        <f>+IF('Pregled po letih'!D18="Vzhodna Slovenija",'Pregled po letih'!F18,0)</f>
        <v>#N/A</v>
      </c>
      <c r="C4" s="231" t="e">
        <f>+IF('Pregled po letih'!D18="Zahodna Slovenija",'Pregled po letih'!F18,0)</f>
        <v>#N/A</v>
      </c>
      <c r="D4" s="231" t="e">
        <f>+IF('Pregled po letih'!D18="Vzhodna Slovenija",'Pregled po letih'!K18,0)</f>
        <v>#N/A</v>
      </c>
      <c r="E4" s="231" t="e">
        <f>+IF('Pregled po letih'!D18="Zahodna Slovenija",'Pregled po letih'!K18,0)</f>
        <v>#N/A</v>
      </c>
      <c r="F4" s="231" t="e">
        <f>+IF('Pregled po letih'!D18="Vzhodna Slovenija",'Pregled po letih'!P18,0)</f>
        <v>#N/A</v>
      </c>
      <c r="G4" s="231" t="e">
        <f>+IF('Pregled po letih'!D18="Zahodna Slovenija",'Pregled po letih'!P18,0)</f>
        <v>#N/A</v>
      </c>
    </row>
    <row r="5" spans="1:7" x14ac:dyDescent="0.3">
      <c r="A5" s="231" t="s">
        <v>1805</v>
      </c>
      <c r="B5" s="231">
        <f>+IF('Pregled po letih'!D19="Vzhodna Slovenija",'Pregled po letih'!F19,0)</f>
        <v>0</v>
      </c>
      <c r="C5" s="231">
        <f>+IF('Pregled po letih'!D19="Zahodna Slovenija",'Pregled po letih'!F19,0)</f>
        <v>0</v>
      </c>
      <c r="D5" s="231">
        <f>+IF('Pregled po letih'!D19="Vzhodna Slovenija",'Pregled po letih'!K19,0)</f>
        <v>0</v>
      </c>
      <c r="E5" s="231">
        <f>+IF('Pregled po letih'!D19="Zahodna Slovenija",'Pregled po letih'!K19,0)</f>
        <v>0</v>
      </c>
      <c r="F5" s="231">
        <f>+IF('Pregled po letih'!D19="Vzhodna Slovenija",'Pregled po letih'!P19,0)</f>
        <v>0</v>
      </c>
      <c r="G5" s="231">
        <f>+IF('Pregled po letih'!D19="Zahodna Slovenija",'Pregled po letih'!P19,0)</f>
        <v>0</v>
      </c>
    </row>
    <row r="6" spans="1:7" x14ac:dyDescent="0.3">
      <c r="A6" s="231" t="s">
        <v>1806</v>
      </c>
      <c r="B6" s="231">
        <f>+IF('Pregled po letih'!D20="Vzhodna Slovenija",'Pregled po letih'!F20,0)</f>
        <v>0</v>
      </c>
      <c r="C6" s="231">
        <f>+IF('Pregled po letih'!D20="Zahodna Slovenija",'Pregled po letih'!F20,0)</f>
        <v>0</v>
      </c>
      <c r="D6" s="231">
        <f>+IF('Pregled po letih'!D20="Vzhodna Slovenija",'Pregled po letih'!K20,0)</f>
        <v>0</v>
      </c>
      <c r="E6" s="231">
        <f>+IF('Pregled po letih'!D20="Zahodna Slovenija",'Pregled po letih'!K20,0)</f>
        <v>0</v>
      </c>
      <c r="F6" s="231">
        <f>+IF('Pregled po letih'!D20="Vzhodna Slovenija",'Pregled po letih'!P20,0)</f>
        <v>0</v>
      </c>
      <c r="G6" s="231">
        <f>+IF('Pregled po letih'!D20="Zahodna Slovenija",'Pregled po letih'!P20,0)</f>
        <v>0</v>
      </c>
    </row>
    <row r="7" spans="1:7" x14ac:dyDescent="0.3">
      <c r="A7" s="231" t="s">
        <v>1807</v>
      </c>
      <c r="B7" s="231">
        <f>+IF('Pregled po letih'!D21="Vzhodna Slovenija",'Pregled po letih'!F21,0)</f>
        <v>0</v>
      </c>
      <c r="C7" s="231">
        <f>+IF('Pregled po letih'!D21="Zahodna Slovenija",'Pregled po letih'!F21,0)</f>
        <v>0</v>
      </c>
      <c r="D7" s="231">
        <f>+IF('Pregled po letih'!D21="Vzhodna Slovenija",'Pregled po letih'!K21,0)</f>
        <v>0</v>
      </c>
      <c r="E7" s="231">
        <f>+IF('Pregled po letih'!D21="Zahodna Slovenija",'Pregled po letih'!K21,0)</f>
        <v>0</v>
      </c>
      <c r="F7" s="231">
        <f>+IF('Pregled po letih'!D21="Vzhodna Slovenija",'Pregled po letih'!P21,0)</f>
        <v>0</v>
      </c>
      <c r="G7" s="231">
        <f>+IF('Pregled po letih'!D21="Zahodna Slovenija",'Pregled po letih'!P21,0)</f>
        <v>0</v>
      </c>
    </row>
    <row r="8" spans="1:7" x14ac:dyDescent="0.3">
      <c r="A8" s="231" t="s">
        <v>1808</v>
      </c>
      <c r="B8" s="231">
        <f>+IF('Pregled po letih'!D22="Vzhodna Slovenija",'Pregled po letih'!F22,0)</f>
        <v>0</v>
      </c>
      <c r="C8" s="231">
        <f>+IF('Pregled po letih'!D22="Zahodna Slovenija",'Pregled po letih'!F22,0)</f>
        <v>0</v>
      </c>
      <c r="D8" s="231">
        <f>+IF('Pregled po letih'!D22="Vzhodna Slovenija",'Pregled po letih'!K22,0)</f>
        <v>0</v>
      </c>
      <c r="E8" s="231">
        <f>+IF('Pregled po letih'!D22="Zahodna Slovenija",'Pregled po letih'!K22,0)</f>
        <v>0</v>
      </c>
      <c r="F8" s="231">
        <f>+IF('Pregled po letih'!D22="Vzhodna Slovenija",'Pregled po letih'!P22,0)</f>
        <v>0</v>
      </c>
      <c r="G8" s="231">
        <f>+IF('Pregled po letih'!D22="Zahodna Slovenija",'Pregled po letih'!P22,0)</f>
        <v>0</v>
      </c>
    </row>
    <row r="9" spans="1:7" x14ac:dyDescent="0.3">
      <c r="A9" s="231" t="s">
        <v>1809</v>
      </c>
      <c r="B9" s="231">
        <f>+IF('Pregled po letih'!D23="Vzhodna Slovenija",'Pregled po letih'!F23,0)</f>
        <v>0</v>
      </c>
      <c r="C9" s="231">
        <f>+IF('Pregled po letih'!D23="Zahodna Slovenija",'Pregled po letih'!F23,0)</f>
        <v>0</v>
      </c>
      <c r="D9" s="231">
        <f>+IF('Pregled po letih'!D23="Vzhodna Slovenija",'Pregled po letih'!K23,0)</f>
        <v>0</v>
      </c>
      <c r="E9" s="231">
        <f>+IF('Pregled po letih'!D23="Zahodna Slovenija",'Pregled po letih'!K23,0)</f>
        <v>0</v>
      </c>
      <c r="F9" s="231">
        <f>+IF('Pregled po letih'!D23="Vzhodna Slovenija",'Pregled po letih'!P23,0)</f>
        <v>0</v>
      </c>
      <c r="G9" s="231">
        <f>+IF('Pregled po letih'!D23="Zahodna Slovenija",'Pregled po letih'!P23,0)</f>
        <v>0</v>
      </c>
    </row>
    <row r="10" spans="1:7" x14ac:dyDescent="0.3">
      <c r="A10" s="231" t="s">
        <v>1810</v>
      </c>
      <c r="B10" s="231">
        <f>+IF('Pregled po letih'!D24="Vzhodna Slovenija",'Pregled po letih'!F24,0)</f>
        <v>0</v>
      </c>
      <c r="C10" s="231">
        <f>+IF('Pregled po letih'!D24="Zahodna Slovenija",'Pregled po letih'!F24,0)</f>
        <v>0</v>
      </c>
      <c r="D10" s="231">
        <f>+IF('Pregled po letih'!D24="Vzhodna Slovenija",'Pregled po letih'!K24,0)</f>
        <v>0</v>
      </c>
      <c r="E10" s="231">
        <f>+IF('Pregled po letih'!D24="Zahodna Slovenija",'Pregled po letih'!K24,0)</f>
        <v>0</v>
      </c>
      <c r="F10" s="231">
        <f>+IF('Pregled po letih'!D24="Vzhodna Slovenija",'Pregled po letih'!P24,0)</f>
        <v>0</v>
      </c>
      <c r="G10" s="231">
        <f>+IF('Pregled po letih'!D24="Zahodna Slovenija",'Pregled po letih'!P24,0)</f>
        <v>0</v>
      </c>
    </row>
    <row r="11" spans="1:7" x14ac:dyDescent="0.3">
      <c r="A11" s="231" t="s">
        <v>1811</v>
      </c>
      <c r="B11" s="231">
        <f>+IF('Pregled po letih'!D25="Vzhodna Slovenija",'Pregled po letih'!F25,0)</f>
        <v>0</v>
      </c>
      <c r="C11" s="231">
        <f>+IF('Pregled po letih'!D25="Zahodna Slovenija",'Pregled po letih'!F25,0)</f>
        <v>0</v>
      </c>
      <c r="D11" s="231">
        <f>+IF('Pregled po letih'!D25="Vzhodna Slovenija",'Pregled po letih'!K25,0)</f>
        <v>0</v>
      </c>
      <c r="E11" s="231">
        <f>+IF('Pregled po letih'!D25="Zahodna Slovenija",'Pregled po letih'!K25,0)</f>
        <v>0</v>
      </c>
      <c r="F11" s="231">
        <f>+IF('Pregled po letih'!D25="Vzhodna Slovenija",'Pregled po letih'!P25,0)</f>
        <v>0</v>
      </c>
      <c r="G11" s="231">
        <f>+IF('Pregled po letih'!D25="Zahodna Slovenija",'Pregled po letih'!P25,0)</f>
        <v>0</v>
      </c>
    </row>
    <row r="12" spans="1:7" x14ac:dyDescent="0.3">
      <c r="A12" s="231" t="s">
        <v>1812</v>
      </c>
      <c r="B12" s="231">
        <f>+IF('Pregled po letih'!D26="Vzhodna Slovenija",'Pregled po letih'!F26,0)</f>
        <v>0</v>
      </c>
      <c r="C12" s="231">
        <f>+IF('Pregled po letih'!D26="Zahodna Slovenija",'Pregled po letih'!F26,0)</f>
        <v>0</v>
      </c>
      <c r="D12" s="231">
        <f>+IF('Pregled po letih'!D26="Vzhodna Slovenija",'Pregled po letih'!K26,0)</f>
        <v>0</v>
      </c>
      <c r="E12" s="231">
        <f>+IF('Pregled po letih'!D26="Zahodna Slovenija",'Pregled po letih'!K26,0)</f>
        <v>0</v>
      </c>
      <c r="F12" s="231">
        <f>+IF('Pregled po letih'!D26="Vzhodna Slovenija",'Pregled po letih'!P26,0)</f>
        <v>0</v>
      </c>
      <c r="G12" s="231">
        <f>+IF('Pregled po letih'!D26="Zahodna Slovenija",'Pregled po letih'!P26,0)</f>
        <v>0</v>
      </c>
    </row>
    <row r="13" spans="1:7" x14ac:dyDescent="0.3">
      <c r="A13" s="231" t="s">
        <v>1813</v>
      </c>
      <c r="B13" s="231">
        <f>+IF('Pregled po letih'!D27="Vzhodna Slovenija",'Pregled po letih'!F27,0)</f>
        <v>0</v>
      </c>
      <c r="C13" s="231">
        <f>+IF('Pregled po letih'!D27="Zahodna Slovenija",'Pregled po letih'!F27,0)</f>
        <v>0</v>
      </c>
      <c r="D13" s="231">
        <f>+IF('Pregled po letih'!D27="Vzhodna Slovenija",'Pregled po letih'!K27,0)</f>
        <v>0</v>
      </c>
      <c r="E13" s="231">
        <f>+IF('Pregled po letih'!D27="Zahodna Slovenija",'Pregled po letih'!K27,0)</f>
        <v>0</v>
      </c>
      <c r="F13" s="231">
        <f>+IF('Pregled po letih'!D27="Vzhodna Slovenija",'Pregled po letih'!P27,0)</f>
        <v>0</v>
      </c>
      <c r="G13" s="231">
        <f>+IF('Pregled po letih'!D27="Zahodna Slovenija",'Pregled po letih'!P27,0)</f>
        <v>0</v>
      </c>
    </row>
    <row r="14" spans="1:7" x14ac:dyDescent="0.3">
      <c r="A14" s="231" t="s">
        <v>24</v>
      </c>
      <c r="B14" s="231">
        <f>+IF('Pregled po letih'!D28="Vzhodna Slovenija",'Pregled po letih'!F28,0)</f>
        <v>0</v>
      </c>
      <c r="C14" s="231">
        <f>+IF('Pregled po letih'!D28="Zahodna Slovenija",'Pregled po letih'!F28,0)</f>
        <v>0</v>
      </c>
      <c r="D14" s="231">
        <f>+IF('Pregled po letih'!D28="Vzhodna Slovenija",'Pregled po letih'!K28,0)</f>
        <v>0</v>
      </c>
      <c r="E14" s="231">
        <f>+IF('Pregled po letih'!D28="Zahodna Slovenija",'Pregled po letih'!K28,0)</f>
        <v>0</v>
      </c>
      <c r="F14" s="231">
        <f>+IF('Pregled po letih'!D28="Vzhodna Slovenija",'Pregled po letih'!P28,0)</f>
        <v>0</v>
      </c>
      <c r="G14" s="231">
        <f>+IF('Pregled po letih'!D28="Zahodna Slovenija",'Pregled po letih'!P28,0)</f>
        <v>0</v>
      </c>
    </row>
    <row r="15" spans="1:7" x14ac:dyDescent="0.3">
      <c r="A15" s="231" t="s">
        <v>25</v>
      </c>
      <c r="B15" s="231">
        <f>+IF('Pregled po letih'!D29="Vzhodna Slovenija",'Pregled po letih'!F29,0)</f>
        <v>0</v>
      </c>
      <c r="C15" s="231">
        <f>+IF('Pregled po letih'!D29="Zahodna Slovenija",'Pregled po letih'!F29,0)</f>
        <v>0</v>
      </c>
      <c r="D15" s="231">
        <f>+IF('Pregled po letih'!D29="Vzhodna Slovenija",'Pregled po letih'!K29,0)</f>
        <v>0</v>
      </c>
      <c r="E15" s="231">
        <f>+IF('Pregled po letih'!D29="Zahodna Slovenija",'Pregled po letih'!K29,0)</f>
        <v>0</v>
      </c>
      <c r="F15" s="231">
        <f>+IF('Pregled po letih'!D29="Vzhodna Slovenija",'Pregled po letih'!P29,0)</f>
        <v>0</v>
      </c>
      <c r="G15" s="231">
        <f>+IF('Pregled po letih'!D29="Zahodna Slovenija",'Pregled po letih'!P29,0)</f>
        <v>0</v>
      </c>
    </row>
    <row r="16" spans="1:7" x14ac:dyDescent="0.3">
      <c r="A16" s="231" t="s">
        <v>26</v>
      </c>
      <c r="B16" s="231">
        <f>+IF('Pregled po letih'!D30="Vzhodna Slovenija",'Pregled po letih'!F30,0)</f>
        <v>0</v>
      </c>
      <c r="C16" s="231">
        <f>+IF('Pregled po letih'!D30="Zahodna Slovenija",'Pregled po letih'!F30,0)</f>
        <v>0</v>
      </c>
      <c r="D16" s="231">
        <f>+IF('Pregled po letih'!D30="Vzhodna Slovenija",'Pregled po letih'!K30,0)</f>
        <v>0</v>
      </c>
      <c r="E16" s="231">
        <f>+IF('Pregled po letih'!D30="Zahodna Slovenija",'Pregled po letih'!K30,0)</f>
        <v>0</v>
      </c>
      <c r="F16" s="231">
        <f>+IF('Pregled po letih'!D30="Vzhodna Slovenija",'Pregled po letih'!P30,0)</f>
        <v>0</v>
      </c>
      <c r="G16" s="231">
        <f>+IF('Pregled po letih'!D30="Zahodna Slovenija",'Pregled po letih'!P30,0)</f>
        <v>0</v>
      </c>
    </row>
    <row r="17" spans="1:7" x14ac:dyDescent="0.3">
      <c r="A17" s="231" t="s">
        <v>27</v>
      </c>
      <c r="B17" s="231">
        <f>+IF('Pregled po letih'!D31="Vzhodna Slovenija",'Pregled po letih'!F31,0)</f>
        <v>0</v>
      </c>
      <c r="C17" s="231">
        <f>+IF('Pregled po letih'!D31="Zahodna Slovenija",'Pregled po letih'!F31,0)</f>
        <v>0</v>
      </c>
      <c r="D17" s="231">
        <f>+IF('Pregled po letih'!D31="Vzhodna Slovenija",'Pregled po letih'!K31,0)</f>
        <v>0</v>
      </c>
      <c r="E17" s="231">
        <f>+IF('Pregled po letih'!D31="Zahodna Slovenija",'Pregled po letih'!K31,0)</f>
        <v>0</v>
      </c>
      <c r="F17" s="231">
        <f>+IF('Pregled po letih'!D31="Vzhodna Slovenija",'Pregled po letih'!P31,0)</f>
        <v>0</v>
      </c>
      <c r="G17" s="231">
        <f>+IF('Pregled po letih'!D31="Zahodna Slovenija",'Pregled po letih'!P31,0)</f>
        <v>0</v>
      </c>
    </row>
    <row r="18" spans="1:7" x14ac:dyDescent="0.3">
      <c r="A18" s="231" t="s">
        <v>28</v>
      </c>
      <c r="B18" s="231">
        <f>+IF('Pregled po letih'!D32="Vzhodna Slovenija",'Pregled po letih'!F32,0)</f>
        <v>0</v>
      </c>
      <c r="C18" s="231">
        <f>+IF('Pregled po letih'!D32="Zahodna Slovenija",'Pregled po letih'!F32,0)</f>
        <v>0</v>
      </c>
      <c r="D18" s="231">
        <f>+IF('Pregled po letih'!D32="Vzhodna Slovenija",'Pregled po letih'!K32,0)</f>
        <v>0</v>
      </c>
      <c r="E18" s="231">
        <f>+IF('Pregled po letih'!D32="Zahodna Slovenija",'Pregled po letih'!K32,0)</f>
        <v>0</v>
      </c>
      <c r="F18" s="231">
        <f>+IF('Pregled po letih'!D32="Vzhodna Slovenija",'Pregled po letih'!P32,0)</f>
        <v>0</v>
      </c>
      <c r="G18" s="231">
        <f>+IF('Pregled po letih'!D32="Zahodna Slovenija",'Pregled po letih'!P32,0)</f>
        <v>0</v>
      </c>
    </row>
    <row r="19" spans="1:7" x14ac:dyDescent="0.3">
      <c r="A19" s="231" t="s">
        <v>29</v>
      </c>
      <c r="B19" s="231">
        <f>+IF('Pregled po letih'!D33="Vzhodna Slovenija",'Pregled po letih'!F33,0)</f>
        <v>0</v>
      </c>
      <c r="C19" s="231">
        <f>+IF('Pregled po letih'!D33="Zahodna Slovenija",'Pregled po letih'!F33,0)</f>
        <v>0</v>
      </c>
      <c r="D19" s="231">
        <f>+IF('Pregled po letih'!D33="Vzhodna Slovenija",'Pregled po letih'!K33,0)</f>
        <v>0</v>
      </c>
      <c r="E19" s="231">
        <f>+IF('Pregled po letih'!D33="Zahodna Slovenija",'Pregled po letih'!K33,0)</f>
        <v>0</v>
      </c>
      <c r="F19" s="231">
        <f>+IF('Pregled po letih'!D33="Vzhodna Slovenija",'Pregled po letih'!P33,0)</f>
        <v>0</v>
      </c>
      <c r="G19" s="231">
        <f>+IF('Pregled po letih'!D33="Zahodna Slovenija",'Pregled po letih'!P33,0)</f>
        <v>0</v>
      </c>
    </row>
    <row r="20" spans="1:7" x14ac:dyDescent="0.3">
      <c r="A20" s="231" t="s">
        <v>30</v>
      </c>
      <c r="B20" s="231">
        <f>+IF('Pregled po letih'!D34="Vzhodna Slovenija",'Pregled po letih'!F34,0)</f>
        <v>0</v>
      </c>
      <c r="C20" s="231">
        <f>+IF('Pregled po letih'!D34="Zahodna Slovenija",'Pregled po letih'!F34,0)</f>
        <v>0</v>
      </c>
      <c r="D20" s="231">
        <f>+IF('Pregled po letih'!D34="Vzhodna Slovenija",'Pregled po letih'!K34,0)</f>
        <v>0</v>
      </c>
      <c r="E20" s="231">
        <f>+IF('Pregled po letih'!D34="Zahodna Slovenija",'Pregled po letih'!K34,0)</f>
        <v>0</v>
      </c>
      <c r="F20" s="231">
        <f>+IF('Pregled po letih'!D34="Vzhodna Slovenija",'Pregled po letih'!P34,0)</f>
        <v>0</v>
      </c>
      <c r="G20" s="231">
        <f>+IF('Pregled po letih'!D34="Zahodna Slovenija",'Pregled po letih'!P34,0)</f>
        <v>0</v>
      </c>
    </row>
    <row r="21" spans="1:7" x14ac:dyDescent="0.3">
      <c r="A21" s="231" t="s">
        <v>31</v>
      </c>
      <c r="B21" s="231">
        <f>+IF('Pregled po letih'!D35="Vzhodna Slovenija",'Pregled po letih'!F35,0)</f>
        <v>0</v>
      </c>
      <c r="C21" s="231">
        <f>+IF('Pregled po letih'!D35="Zahodna Slovenija",'Pregled po letih'!F35,0)</f>
        <v>0</v>
      </c>
      <c r="D21" s="231">
        <f>+IF('Pregled po letih'!D35="Vzhodna Slovenija",'Pregled po letih'!K35,0)</f>
        <v>0</v>
      </c>
      <c r="E21" s="231">
        <f>+IF('Pregled po letih'!D35="Zahodna Slovenija",'Pregled po letih'!K35,0)</f>
        <v>0</v>
      </c>
      <c r="F21" s="231">
        <f>+IF('Pregled po letih'!D35="Vzhodna Slovenija",'Pregled po letih'!P35,0)</f>
        <v>0</v>
      </c>
      <c r="G21" s="231">
        <f>+IF('Pregled po letih'!D35="Zahodna Slovenija",'Pregled po letih'!P35,0)</f>
        <v>0</v>
      </c>
    </row>
    <row r="22" spans="1:7" x14ac:dyDescent="0.3">
      <c r="A22" s="231" t="s">
        <v>32</v>
      </c>
      <c r="B22" s="231">
        <f>+IF('Pregled po letih'!D36="Vzhodna Slovenija",'Pregled po letih'!F36,0)</f>
        <v>0</v>
      </c>
      <c r="C22" s="231">
        <f>+IF('Pregled po letih'!D36="Zahodna Slovenija",'Pregled po letih'!F36,0)</f>
        <v>0</v>
      </c>
      <c r="D22" s="231">
        <f>+IF('Pregled po letih'!D36="Vzhodna Slovenija",'Pregled po letih'!K36,0)</f>
        <v>0</v>
      </c>
      <c r="E22" s="231">
        <f>+IF('Pregled po letih'!D36="Zahodna Slovenija",'Pregled po letih'!K36,0)</f>
        <v>0</v>
      </c>
      <c r="F22" s="231">
        <f>+IF('Pregled po letih'!D36="Vzhodna Slovenija",'Pregled po letih'!P36,0)</f>
        <v>0</v>
      </c>
      <c r="G22" s="231">
        <f>+IF('Pregled po letih'!D36="Zahodna Slovenija",'Pregled po letih'!P36,0)</f>
        <v>0</v>
      </c>
    </row>
    <row r="23" spans="1:7" x14ac:dyDescent="0.3">
      <c r="A23" s="231" t="s">
        <v>33</v>
      </c>
      <c r="B23" s="231">
        <f>+IF('Pregled po letih'!D40="Vzhodna Slovenija",'Pregled po letih'!F40,0)</f>
        <v>0</v>
      </c>
      <c r="C23" s="231">
        <f>+IF('Pregled po letih'!D40="Zahodna Slovenija",'Pregled po letih'!F40,0)</f>
        <v>0</v>
      </c>
      <c r="D23" s="231">
        <f>+IF('Pregled po letih'!D40="Vzhodna Slovenija",'Pregled po letih'!K40,0)</f>
        <v>0</v>
      </c>
      <c r="E23" s="231">
        <f>+IF('Pregled po letih'!D40="Zahodna Slovenija",'Pregled po letih'!K40,0)</f>
        <v>0</v>
      </c>
      <c r="F23" s="231">
        <f>+IF('Pregled po letih'!D40="Vzhodna Slovenija",'Pregled po letih'!P40,0)</f>
        <v>0</v>
      </c>
      <c r="G23" s="231">
        <f>+IF('Pregled po letih'!D40="Zahodna Slovenija",'Pregled po letih'!P40,0)</f>
        <v>0</v>
      </c>
    </row>
    <row r="24" spans="1:7" x14ac:dyDescent="0.3">
      <c r="A24" s="231" t="s">
        <v>34</v>
      </c>
      <c r="B24" s="231">
        <f>+IF('Pregled po letih'!D41="Vzhodna Slovenija",'Pregled po letih'!F41,0)</f>
        <v>0</v>
      </c>
      <c r="C24" s="231">
        <f>+IF('Pregled po letih'!D41="Zahodna Slovenija",'Pregled po letih'!F41,0)</f>
        <v>0</v>
      </c>
      <c r="D24" s="231">
        <f>+IF('Pregled po letih'!D41="Vzhodna Slovenija",'Pregled po letih'!K41,0)</f>
        <v>0</v>
      </c>
      <c r="E24" s="231">
        <f>+IF('Pregled po letih'!D41="Zahodna Slovenija",'Pregled po letih'!K41,0)</f>
        <v>0</v>
      </c>
      <c r="F24" s="231">
        <f>+IF('Pregled po letih'!D41="Vzhodna Slovenija",'Pregled po letih'!P41,0)</f>
        <v>0</v>
      </c>
      <c r="G24" s="231">
        <f>+IF('Pregled po letih'!D41="Zahodna Slovenija",'Pregled po letih'!P41,0)</f>
        <v>0</v>
      </c>
    </row>
    <row r="25" spans="1:7" x14ac:dyDescent="0.3">
      <c r="A25" s="231" t="s">
        <v>1850</v>
      </c>
      <c r="B25" s="232" t="e">
        <f>SUM(B4:B24)</f>
        <v>#N/A</v>
      </c>
      <c r="C25" s="232" t="e">
        <f t="shared" ref="C25:G25" si="0">SUM(C4:C24)</f>
        <v>#N/A</v>
      </c>
      <c r="D25" s="232" t="e">
        <f t="shared" si="0"/>
        <v>#N/A</v>
      </c>
      <c r="E25" s="232" t="e">
        <f t="shared" si="0"/>
        <v>#N/A</v>
      </c>
      <c r="F25" s="232" t="e">
        <f t="shared" si="0"/>
        <v>#N/A</v>
      </c>
      <c r="G25" s="232" t="e">
        <f t="shared" si="0"/>
        <v>#N/A</v>
      </c>
    </row>
  </sheetData>
  <mergeCells count="4">
    <mergeCell ref="B2:C2"/>
    <mergeCell ref="D2:E2"/>
    <mergeCell ref="F2:G2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7B62-68FD-4A9C-B95E-8F644025DBBB}">
  <dimension ref="A1:D22"/>
  <sheetViews>
    <sheetView zoomScale="110" zoomScaleNormal="110" workbookViewId="0">
      <selection activeCell="A5" sqref="A5"/>
    </sheetView>
  </sheetViews>
  <sheetFormatPr defaultColWidth="9.109375" defaultRowHeight="13.2" x14ac:dyDescent="0.25"/>
  <cols>
    <col min="1" max="1" width="82" style="154" customWidth="1"/>
    <col min="2" max="2" width="16.33203125" style="155" bestFit="1" customWidth="1"/>
    <col min="3" max="3" width="9.109375" style="154"/>
    <col min="4" max="4" width="15.5546875" style="154" bestFit="1" customWidth="1"/>
    <col min="5" max="16384" width="9.109375" style="154"/>
  </cols>
  <sheetData>
    <row r="1" spans="1:2" x14ac:dyDescent="0.25">
      <c r="A1" s="176" t="s">
        <v>1791</v>
      </c>
      <c r="B1" s="177"/>
    </row>
    <row r="2" spans="1:2" x14ac:dyDescent="0.25">
      <c r="A2" s="178" t="s">
        <v>1842</v>
      </c>
      <c r="B2" s="179">
        <f>'Pregled sofinanciranja'!E40</f>
        <v>0</v>
      </c>
    </row>
    <row r="3" spans="1:2" x14ac:dyDescent="0.25">
      <c r="A3" s="285" t="s">
        <v>1840</v>
      </c>
      <c r="B3" s="179">
        <f>'Pregled sofinanciranja'!H40</f>
        <v>0</v>
      </c>
    </row>
    <row r="4" spans="1:2" x14ac:dyDescent="0.25">
      <c r="A4" s="178" t="s">
        <v>1841</v>
      </c>
      <c r="B4" s="179">
        <f>'Pregled sofinanciranja'!I40</f>
        <v>0</v>
      </c>
    </row>
    <row r="5" spans="1:2" x14ac:dyDescent="0.25">
      <c r="A5" s="178" t="s">
        <v>1792</v>
      </c>
      <c r="B5" s="179">
        <f>B4*0.8</f>
        <v>0</v>
      </c>
    </row>
    <row r="6" spans="1:2" x14ac:dyDescent="0.25">
      <c r="A6" s="178" t="s">
        <v>1784</v>
      </c>
      <c r="B6" s="179">
        <f>B4*0.2</f>
        <v>0</v>
      </c>
    </row>
    <row r="7" spans="1:2" x14ac:dyDescent="0.25">
      <c r="A7" s="178" t="s">
        <v>1793</v>
      </c>
      <c r="B7" s="180" t="e">
        <f>B4/B3</f>
        <v>#DIV/0!</v>
      </c>
    </row>
    <row r="8" spans="1:2" x14ac:dyDescent="0.25">
      <c r="A8" s="181"/>
      <c r="B8" s="182"/>
    </row>
    <row r="9" spans="1:2" x14ac:dyDescent="0.25">
      <c r="A9" s="176" t="s">
        <v>1785</v>
      </c>
      <c r="B9" s="177"/>
    </row>
    <row r="10" spans="1:2" x14ac:dyDescent="0.25">
      <c r="A10" s="285" t="s">
        <v>1786</v>
      </c>
      <c r="B10" s="177"/>
    </row>
    <row r="11" spans="1:2" x14ac:dyDescent="0.25">
      <c r="A11" s="285" t="s">
        <v>1794</v>
      </c>
      <c r="B11" s="179">
        <f>'Pregled sofinanciranja'!I40</f>
        <v>0</v>
      </c>
    </row>
    <row r="12" spans="1:2" x14ac:dyDescent="0.25">
      <c r="A12" s="286"/>
      <c r="B12" s="182"/>
    </row>
    <row r="13" spans="1:2" x14ac:dyDescent="0.25">
      <c r="A13" s="287" t="s">
        <v>1787</v>
      </c>
      <c r="B13" s="177"/>
    </row>
    <row r="14" spans="1:2" x14ac:dyDescent="0.25">
      <c r="A14" s="285" t="s">
        <v>1788</v>
      </c>
      <c r="B14" s="177"/>
    </row>
    <row r="15" spans="1:2" x14ac:dyDescent="0.25">
      <c r="A15" s="285" t="s">
        <v>1795</v>
      </c>
      <c r="B15" s="179">
        <f>'Pregled sofinanciranja'!G40</f>
        <v>0</v>
      </c>
    </row>
    <row r="16" spans="1:2" x14ac:dyDescent="0.25">
      <c r="A16" s="285" t="s">
        <v>1796</v>
      </c>
      <c r="B16" s="179">
        <f>'Pregled sofinanciranja'!G40</f>
        <v>0</v>
      </c>
    </row>
    <row r="17" spans="1:4" x14ac:dyDescent="0.25">
      <c r="A17" s="286"/>
      <c r="B17" s="182"/>
    </row>
    <row r="18" spans="1:4" x14ac:dyDescent="0.25">
      <c r="A18" s="287" t="s">
        <v>1789</v>
      </c>
      <c r="B18" s="177"/>
    </row>
    <row r="19" spans="1:4" x14ac:dyDescent="0.25">
      <c r="A19" s="285" t="s">
        <v>1788</v>
      </c>
      <c r="B19" s="177"/>
    </row>
    <row r="20" spans="1:4" x14ac:dyDescent="0.25">
      <c r="A20" s="285" t="s">
        <v>1785</v>
      </c>
      <c r="B20" s="179">
        <f>'Pregled sofinanciranja'!H40</f>
        <v>0</v>
      </c>
    </row>
    <row r="21" spans="1:4" x14ac:dyDescent="0.25">
      <c r="A21" s="285" t="s">
        <v>1787</v>
      </c>
      <c r="B21" s="179">
        <f>'Pregled sofinanciranja'!G40</f>
        <v>0</v>
      </c>
      <c r="D21" s="155"/>
    </row>
    <row r="22" spans="1:4" x14ac:dyDescent="0.25">
      <c r="A22" s="285" t="s">
        <v>1790</v>
      </c>
      <c r="B22" s="179">
        <f>'Pregled sofinanciranja'!E40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CA14-8B26-4703-BF7C-CB859B15647E}">
  <sheetPr>
    <tabColor rgb="FFFF0000"/>
  </sheetPr>
  <dimension ref="A1:M215"/>
  <sheetViews>
    <sheetView zoomScale="91" zoomScaleNormal="91" workbookViewId="0"/>
  </sheetViews>
  <sheetFormatPr defaultColWidth="9.109375" defaultRowHeight="12" x14ac:dyDescent="0.25"/>
  <cols>
    <col min="1" max="1" width="25.44140625" style="18" customWidth="1"/>
    <col min="2" max="2" width="26" style="18" customWidth="1"/>
    <col min="3" max="5" width="12.44140625" style="18" customWidth="1"/>
    <col min="6" max="6" width="28.44140625" style="18" bestFit="1" customWidth="1"/>
    <col min="7" max="7" width="12.44140625" style="18" customWidth="1"/>
    <col min="8" max="8" width="27.44140625" style="18" bestFit="1" customWidth="1"/>
    <col min="9" max="9" width="11.6640625" style="18" bestFit="1" customWidth="1"/>
    <col min="10" max="10" width="22.88671875" style="18" bestFit="1" customWidth="1"/>
    <col min="11" max="11" width="9.5546875" style="18" customWidth="1"/>
    <col min="12" max="12" width="18.6640625" style="2" bestFit="1" customWidth="1"/>
    <col min="13" max="13" width="70.44140625" style="2" bestFit="1" customWidth="1"/>
    <col min="14" max="16384" width="9.109375" style="2"/>
  </cols>
  <sheetData>
    <row r="1" spans="1:13" ht="57" x14ac:dyDescent="0.25">
      <c r="A1" s="132" t="s">
        <v>50</v>
      </c>
      <c r="B1" s="133" t="s">
        <v>47</v>
      </c>
      <c r="C1" s="132" t="s">
        <v>223</v>
      </c>
      <c r="D1" s="132" t="s">
        <v>434</v>
      </c>
      <c r="E1" s="132" t="s">
        <v>435</v>
      </c>
      <c r="F1" s="132" t="s">
        <v>436</v>
      </c>
      <c r="G1" s="132" t="s">
        <v>437</v>
      </c>
      <c r="H1" s="132" t="s">
        <v>1325</v>
      </c>
      <c r="I1" s="132" t="s">
        <v>1353</v>
      </c>
      <c r="J1" s="132" t="s">
        <v>1352</v>
      </c>
      <c r="K1" s="148" t="s">
        <v>1782</v>
      </c>
      <c r="L1" s="132" t="s">
        <v>1818</v>
      </c>
      <c r="M1" s="134" t="s">
        <v>225</v>
      </c>
    </row>
    <row r="2" spans="1:13" x14ac:dyDescent="0.25">
      <c r="A2" s="135" t="s">
        <v>233</v>
      </c>
      <c r="B2" s="136" t="s">
        <v>49</v>
      </c>
      <c r="C2" s="136">
        <v>19671</v>
      </c>
      <c r="D2" s="136" t="s">
        <v>509</v>
      </c>
      <c r="E2" s="136" t="s">
        <v>508</v>
      </c>
      <c r="F2" s="136" t="s">
        <v>507</v>
      </c>
      <c r="G2" s="136" t="s">
        <v>506</v>
      </c>
      <c r="H2" s="136" t="s">
        <v>211</v>
      </c>
      <c r="I2" s="136" t="s">
        <v>1354</v>
      </c>
      <c r="J2" s="136" t="s">
        <v>1564</v>
      </c>
      <c r="K2" s="149">
        <v>0.99</v>
      </c>
      <c r="L2" s="189" t="s">
        <v>1829</v>
      </c>
      <c r="M2" s="188" t="s">
        <v>231</v>
      </c>
    </row>
    <row r="3" spans="1:13" x14ac:dyDescent="0.25">
      <c r="A3" s="135" t="s">
        <v>1324</v>
      </c>
      <c r="B3" s="136" t="s">
        <v>49</v>
      </c>
      <c r="C3" s="136">
        <v>3253</v>
      </c>
      <c r="D3" s="136" t="s">
        <v>621</v>
      </c>
      <c r="E3" s="136" t="s">
        <v>620</v>
      </c>
      <c r="F3" s="136" t="s">
        <v>619</v>
      </c>
      <c r="G3" s="136" t="s">
        <v>618</v>
      </c>
      <c r="H3" s="136" t="s">
        <v>617</v>
      </c>
      <c r="I3" s="136" t="s">
        <v>1355</v>
      </c>
      <c r="J3" s="136" t="s">
        <v>1565</v>
      </c>
      <c r="K3" s="149">
        <v>1.0900000000000001</v>
      </c>
      <c r="L3" s="189" t="s">
        <v>1830</v>
      </c>
      <c r="M3" s="188" t="s">
        <v>230</v>
      </c>
    </row>
    <row r="4" spans="1:13" x14ac:dyDescent="0.25">
      <c r="A4" s="135" t="s">
        <v>234</v>
      </c>
      <c r="B4" s="136" t="s">
        <v>48</v>
      </c>
      <c r="C4" s="136">
        <v>3541</v>
      </c>
      <c r="D4" s="136" t="s">
        <v>761</v>
      </c>
      <c r="E4" s="136" t="s">
        <v>760</v>
      </c>
      <c r="F4" s="136" t="s">
        <v>759</v>
      </c>
      <c r="G4" s="136" t="s">
        <v>758</v>
      </c>
      <c r="H4" s="136" t="s">
        <v>51</v>
      </c>
      <c r="I4" s="136" t="s">
        <v>1775</v>
      </c>
      <c r="J4" s="136" t="s">
        <v>1566</v>
      </c>
      <c r="K4" s="149">
        <v>0.81</v>
      </c>
      <c r="L4" s="189" t="s">
        <v>1819</v>
      </c>
      <c r="M4" s="188" t="s">
        <v>229</v>
      </c>
    </row>
    <row r="5" spans="1:13" x14ac:dyDescent="0.25">
      <c r="A5" s="135" t="s">
        <v>235</v>
      </c>
      <c r="B5" s="136" t="s">
        <v>48</v>
      </c>
      <c r="C5" s="136">
        <v>8044</v>
      </c>
      <c r="D5" s="136" t="s">
        <v>547</v>
      </c>
      <c r="E5" s="136" t="s">
        <v>546</v>
      </c>
      <c r="F5" s="136" t="s">
        <v>545</v>
      </c>
      <c r="G5" s="136" t="s">
        <v>544</v>
      </c>
      <c r="H5" s="136" t="s">
        <v>52</v>
      </c>
      <c r="I5" s="136" t="s">
        <v>1356</v>
      </c>
      <c r="J5" s="136" t="s">
        <v>1567</v>
      </c>
      <c r="K5" s="149">
        <v>0.97</v>
      </c>
      <c r="L5" s="189" t="s">
        <v>1819</v>
      </c>
      <c r="M5" s="188" t="s">
        <v>228</v>
      </c>
    </row>
    <row r="6" spans="1:13" x14ac:dyDescent="0.25">
      <c r="A6" s="135" t="s">
        <v>236</v>
      </c>
      <c r="B6" s="136" t="s">
        <v>48</v>
      </c>
      <c r="C6" s="136">
        <v>2611</v>
      </c>
      <c r="D6" s="136" t="s">
        <v>866</v>
      </c>
      <c r="E6" s="136" t="s">
        <v>865</v>
      </c>
      <c r="F6" s="136" t="s">
        <v>864</v>
      </c>
      <c r="G6" s="136" t="s">
        <v>863</v>
      </c>
      <c r="H6" s="136" t="s">
        <v>72</v>
      </c>
      <c r="I6" s="136" t="s">
        <v>1357</v>
      </c>
      <c r="J6" s="136" t="s">
        <v>1568</v>
      </c>
      <c r="K6" s="149">
        <v>1.04</v>
      </c>
      <c r="L6" s="189" t="s">
        <v>1820</v>
      </c>
      <c r="M6" s="188" t="s">
        <v>227</v>
      </c>
    </row>
    <row r="7" spans="1:13" x14ac:dyDescent="0.25">
      <c r="A7" s="135" t="s">
        <v>237</v>
      </c>
      <c r="B7" s="136" t="s">
        <v>48</v>
      </c>
      <c r="C7" s="136">
        <v>1341</v>
      </c>
      <c r="D7" s="136" t="s">
        <v>970</v>
      </c>
      <c r="E7" s="136" t="s">
        <v>969</v>
      </c>
      <c r="F7" s="136" t="s">
        <v>968</v>
      </c>
      <c r="G7" s="136" t="s">
        <v>967</v>
      </c>
      <c r="H7" s="136" t="s">
        <v>146</v>
      </c>
      <c r="I7" s="136" t="s">
        <v>1358</v>
      </c>
      <c r="J7" s="136" t="s">
        <v>1569</v>
      </c>
      <c r="K7" s="149">
        <v>0.71</v>
      </c>
      <c r="L7" s="189" t="s">
        <v>1824</v>
      </c>
      <c r="M7" s="188" t="s">
        <v>226</v>
      </c>
    </row>
    <row r="8" spans="1:13" x14ac:dyDescent="0.25">
      <c r="A8" s="135" t="s">
        <v>238</v>
      </c>
      <c r="B8" s="136" t="s">
        <v>49</v>
      </c>
      <c r="C8" s="136">
        <v>7983</v>
      </c>
      <c r="D8" s="136" t="s">
        <v>442</v>
      </c>
      <c r="E8" s="136" t="s">
        <v>441</v>
      </c>
      <c r="F8" s="136" t="s">
        <v>440</v>
      </c>
      <c r="G8" s="136" t="s">
        <v>439</v>
      </c>
      <c r="H8" s="136" t="s">
        <v>197</v>
      </c>
      <c r="I8" s="136" t="s">
        <v>1359</v>
      </c>
      <c r="J8" s="136" t="s">
        <v>1570</v>
      </c>
      <c r="K8" s="149">
        <v>1.1100000000000001</v>
      </c>
      <c r="L8" s="189" t="s">
        <v>1828</v>
      </c>
      <c r="M8" s="140"/>
    </row>
    <row r="9" spans="1:13" x14ac:dyDescent="0.25">
      <c r="A9" s="135" t="s">
        <v>239</v>
      </c>
      <c r="B9" s="136" t="s">
        <v>48</v>
      </c>
      <c r="C9" s="136">
        <v>1603</v>
      </c>
      <c r="D9" s="136" t="s">
        <v>966</v>
      </c>
      <c r="E9" s="136" t="s">
        <v>965</v>
      </c>
      <c r="F9" s="136" t="s">
        <v>964</v>
      </c>
      <c r="G9" s="136" t="s">
        <v>963</v>
      </c>
      <c r="H9" s="136" t="s">
        <v>962</v>
      </c>
      <c r="I9" s="136" t="s">
        <v>1360</v>
      </c>
      <c r="J9" s="136" t="s">
        <v>1571</v>
      </c>
      <c r="K9" s="149">
        <v>1.06</v>
      </c>
      <c r="L9" s="189" t="s">
        <v>1826</v>
      </c>
    </row>
    <row r="10" spans="1:13" x14ac:dyDescent="0.25">
      <c r="A10" s="135" t="s">
        <v>240</v>
      </c>
      <c r="B10" s="136" t="s">
        <v>49</v>
      </c>
      <c r="C10" s="136">
        <v>5360</v>
      </c>
      <c r="D10" s="136" t="s">
        <v>612</v>
      </c>
      <c r="E10" s="136" t="s">
        <v>611</v>
      </c>
      <c r="F10" s="136" t="s">
        <v>610</v>
      </c>
      <c r="G10" s="136" t="s">
        <v>609</v>
      </c>
      <c r="H10" s="136" t="s">
        <v>608</v>
      </c>
      <c r="I10" s="136" t="s">
        <v>1361</v>
      </c>
      <c r="J10" s="136" t="s">
        <v>1572</v>
      </c>
      <c r="K10" s="149">
        <v>0.92</v>
      </c>
      <c r="L10" s="189" t="s">
        <v>1828</v>
      </c>
    </row>
    <row r="11" spans="1:13" x14ac:dyDescent="0.25">
      <c r="A11" s="135" t="s">
        <v>241</v>
      </c>
      <c r="B11" s="136" t="s">
        <v>49</v>
      </c>
      <c r="C11" s="136">
        <v>4625</v>
      </c>
      <c r="D11" s="136" t="s">
        <v>598</v>
      </c>
      <c r="E11" s="136" t="s">
        <v>597</v>
      </c>
      <c r="F11" s="136" t="s">
        <v>596</v>
      </c>
      <c r="G11" s="136" t="s">
        <v>595</v>
      </c>
      <c r="H11" s="136" t="s">
        <v>176</v>
      </c>
      <c r="I11" s="136" t="s">
        <v>1362</v>
      </c>
      <c r="J11" s="136" t="s">
        <v>1573</v>
      </c>
      <c r="K11" s="149">
        <v>1.01</v>
      </c>
      <c r="L11" s="189" t="s">
        <v>1827</v>
      </c>
    </row>
    <row r="12" spans="1:13" x14ac:dyDescent="0.25">
      <c r="A12" s="135" t="s">
        <v>242</v>
      </c>
      <c r="B12" s="136" t="s">
        <v>49</v>
      </c>
      <c r="C12" s="136">
        <v>3193</v>
      </c>
      <c r="D12" s="136" t="s">
        <v>1103</v>
      </c>
      <c r="E12" s="136" t="s">
        <v>1102</v>
      </c>
      <c r="F12" s="136" t="s">
        <v>1101</v>
      </c>
      <c r="G12" s="136" t="s">
        <v>1100</v>
      </c>
      <c r="H12" s="136" t="s">
        <v>212</v>
      </c>
      <c r="I12" s="136" t="s">
        <v>1363</v>
      </c>
      <c r="J12" s="136" t="s">
        <v>1574</v>
      </c>
      <c r="K12" s="149">
        <v>0.86</v>
      </c>
      <c r="L12" s="189" t="s">
        <v>1829</v>
      </c>
    </row>
    <row r="13" spans="1:13" x14ac:dyDescent="0.25">
      <c r="A13" s="135" t="s">
        <v>243</v>
      </c>
      <c r="B13" s="136" t="s">
        <v>48</v>
      </c>
      <c r="C13" s="136">
        <v>5640</v>
      </c>
      <c r="D13" s="136" t="s">
        <v>582</v>
      </c>
      <c r="E13" s="136" t="s">
        <v>581</v>
      </c>
      <c r="F13" s="136" t="s">
        <v>580</v>
      </c>
      <c r="G13" s="136" t="s">
        <v>579</v>
      </c>
      <c r="H13" s="136" t="s">
        <v>113</v>
      </c>
      <c r="I13" s="136" t="s">
        <v>1364</v>
      </c>
      <c r="J13" s="136" t="s">
        <v>1575</v>
      </c>
      <c r="K13" s="149">
        <v>1.03</v>
      </c>
      <c r="L13" s="189" t="s">
        <v>1822</v>
      </c>
    </row>
    <row r="14" spans="1:13" x14ac:dyDescent="0.25">
      <c r="A14" s="135" t="s">
        <v>244</v>
      </c>
      <c r="B14" s="136" t="s">
        <v>49</v>
      </c>
      <c r="C14" s="136">
        <v>5613</v>
      </c>
      <c r="D14" s="136" t="s">
        <v>1038</v>
      </c>
      <c r="E14" s="136" t="s">
        <v>1037</v>
      </c>
      <c r="F14" s="136" t="s">
        <v>1036</v>
      </c>
      <c r="G14" s="136" t="s">
        <v>1035</v>
      </c>
      <c r="H14" s="136" t="s">
        <v>1034</v>
      </c>
      <c r="I14" s="136" t="s">
        <v>1365</v>
      </c>
      <c r="J14" s="136" t="s">
        <v>1576</v>
      </c>
      <c r="K14" s="149">
        <v>1.01</v>
      </c>
      <c r="L14" s="189" t="s">
        <v>1829</v>
      </c>
    </row>
    <row r="15" spans="1:13" x14ac:dyDescent="0.25">
      <c r="A15" s="135" t="s">
        <v>245</v>
      </c>
      <c r="B15" s="136" t="s">
        <v>49</v>
      </c>
      <c r="C15" s="136">
        <v>12771</v>
      </c>
      <c r="D15" s="136" t="s">
        <v>803</v>
      </c>
      <c r="E15" s="136" t="s">
        <v>802</v>
      </c>
      <c r="F15" s="136" t="s">
        <v>801</v>
      </c>
      <c r="G15" s="136" t="s">
        <v>800</v>
      </c>
      <c r="H15" s="136" t="s">
        <v>799</v>
      </c>
      <c r="I15" s="136" t="s">
        <v>1366</v>
      </c>
      <c r="J15" s="136" t="s">
        <v>1577</v>
      </c>
      <c r="K15" s="149">
        <v>1.07</v>
      </c>
      <c r="L15" s="189" t="s">
        <v>1827</v>
      </c>
    </row>
    <row r="16" spans="1:13" x14ac:dyDescent="0.25">
      <c r="A16" s="135" t="s">
        <v>246</v>
      </c>
      <c r="B16" s="136" t="s">
        <v>48</v>
      </c>
      <c r="C16" s="136">
        <v>24250</v>
      </c>
      <c r="D16" s="136" t="s">
        <v>1002</v>
      </c>
      <c r="E16" s="136" t="s">
        <v>1001</v>
      </c>
      <c r="F16" s="136" t="s">
        <v>1000</v>
      </c>
      <c r="G16" s="136" t="s">
        <v>999</v>
      </c>
      <c r="H16" s="136" t="s">
        <v>147</v>
      </c>
      <c r="I16" s="136" t="s">
        <v>1367</v>
      </c>
      <c r="J16" s="136" t="s">
        <v>1578</v>
      </c>
      <c r="K16" s="149">
        <v>1</v>
      </c>
      <c r="L16" s="189" t="s">
        <v>1824</v>
      </c>
    </row>
    <row r="17" spans="1:12" x14ac:dyDescent="0.25">
      <c r="A17" s="135" t="s">
        <v>247</v>
      </c>
      <c r="B17" s="136" t="s">
        <v>48</v>
      </c>
      <c r="C17" s="136">
        <v>1746</v>
      </c>
      <c r="D17" s="136" t="s">
        <v>1141</v>
      </c>
      <c r="E17" s="136" t="s">
        <v>1140</v>
      </c>
      <c r="F17" s="136" t="s">
        <v>1139</v>
      </c>
      <c r="G17" s="136" t="s">
        <v>1138</v>
      </c>
      <c r="H17" s="136" t="s">
        <v>53</v>
      </c>
      <c r="I17" s="136" t="s">
        <v>1368</v>
      </c>
      <c r="J17" s="136" t="s">
        <v>1579</v>
      </c>
      <c r="K17" s="149">
        <v>0.73</v>
      </c>
      <c r="L17" s="189" t="s">
        <v>1819</v>
      </c>
    </row>
    <row r="18" spans="1:12" x14ac:dyDescent="0.25">
      <c r="A18" s="135" t="s">
        <v>248</v>
      </c>
      <c r="B18" s="136" t="s">
        <v>48</v>
      </c>
      <c r="C18" s="136">
        <v>49069</v>
      </c>
      <c r="D18" s="136" t="s">
        <v>945</v>
      </c>
      <c r="E18" s="136" t="s">
        <v>944</v>
      </c>
      <c r="F18" s="136" t="s">
        <v>943</v>
      </c>
      <c r="G18" s="136" t="s">
        <v>942</v>
      </c>
      <c r="H18" s="136" t="s">
        <v>114</v>
      </c>
      <c r="I18" s="136" t="s">
        <v>1369</v>
      </c>
      <c r="J18" s="136" t="s">
        <v>1580</v>
      </c>
      <c r="K18" s="149">
        <v>1.1499999999999999</v>
      </c>
      <c r="L18" s="189" t="s">
        <v>1822</v>
      </c>
    </row>
    <row r="19" spans="1:12" x14ac:dyDescent="0.25">
      <c r="A19" s="135" t="s">
        <v>249</v>
      </c>
      <c r="B19" s="136" t="s">
        <v>49</v>
      </c>
      <c r="C19" s="136">
        <v>7796</v>
      </c>
      <c r="D19" s="136" t="s">
        <v>694</v>
      </c>
      <c r="E19" s="136" t="s">
        <v>693</v>
      </c>
      <c r="F19" s="136" t="s">
        <v>692</v>
      </c>
      <c r="G19" s="136" t="s">
        <v>691</v>
      </c>
      <c r="H19" s="136" t="s">
        <v>198</v>
      </c>
      <c r="I19" s="136" t="s">
        <v>1370</v>
      </c>
      <c r="J19" s="136" t="s">
        <v>1581</v>
      </c>
      <c r="K19" s="149">
        <v>1.27</v>
      </c>
      <c r="L19" s="189" t="s">
        <v>1828</v>
      </c>
    </row>
    <row r="20" spans="1:12" x14ac:dyDescent="0.25">
      <c r="A20" s="135" t="s">
        <v>250</v>
      </c>
      <c r="B20" s="136" t="s">
        <v>48</v>
      </c>
      <c r="C20" s="136">
        <v>11668</v>
      </c>
      <c r="D20" s="136" t="s">
        <v>463</v>
      </c>
      <c r="E20" s="136" t="s">
        <v>462</v>
      </c>
      <c r="F20" s="136" t="s">
        <v>461</v>
      </c>
      <c r="G20" s="136" t="s">
        <v>460</v>
      </c>
      <c r="H20" s="136" t="s">
        <v>172</v>
      </c>
      <c r="I20" s="136" t="s">
        <v>1371</v>
      </c>
      <c r="J20" s="136" t="s">
        <v>1582</v>
      </c>
      <c r="K20" s="149">
        <v>1.1000000000000001</v>
      </c>
      <c r="L20" s="189" t="s">
        <v>1826</v>
      </c>
    </row>
    <row r="21" spans="1:12" x14ac:dyDescent="0.25">
      <c r="A21" s="135" t="s">
        <v>251</v>
      </c>
      <c r="B21" s="136" t="s">
        <v>49</v>
      </c>
      <c r="C21" s="136">
        <v>4588</v>
      </c>
      <c r="D21" s="136" t="s">
        <v>543</v>
      </c>
      <c r="E21" s="136" t="s">
        <v>542</v>
      </c>
      <c r="F21" s="136" t="s">
        <v>541</v>
      </c>
      <c r="G21" s="136" t="s">
        <v>540</v>
      </c>
      <c r="H21" s="136" t="s">
        <v>213</v>
      </c>
      <c r="I21" s="136" t="s">
        <v>1372</v>
      </c>
      <c r="J21" s="136" t="s">
        <v>1583</v>
      </c>
      <c r="K21" s="149">
        <v>1.01</v>
      </c>
      <c r="L21" s="189" t="s">
        <v>1829</v>
      </c>
    </row>
    <row r="22" spans="1:12" x14ac:dyDescent="0.25">
      <c r="A22" s="135" t="s">
        <v>252</v>
      </c>
      <c r="B22" s="136" t="s">
        <v>48</v>
      </c>
      <c r="C22" s="136">
        <v>2170</v>
      </c>
      <c r="D22" s="136" t="s">
        <v>961</v>
      </c>
      <c r="E22" s="136" t="s">
        <v>960</v>
      </c>
      <c r="F22" s="136" t="s">
        <v>959</v>
      </c>
      <c r="G22" s="136" t="s">
        <v>958</v>
      </c>
      <c r="H22" s="136" t="s">
        <v>73</v>
      </c>
      <c r="I22" s="136" t="s">
        <v>1373</v>
      </c>
      <c r="J22" s="136" t="s">
        <v>1584</v>
      </c>
      <c r="K22" s="149">
        <v>0.83</v>
      </c>
      <c r="L22" s="189" t="s">
        <v>1820</v>
      </c>
    </row>
    <row r="23" spans="1:12" x14ac:dyDescent="0.25">
      <c r="A23" s="135" t="s">
        <v>253</v>
      </c>
      <c r="B23" s="136" t="s">
        <v>48</v>
      </c>
      <c r="C23" s="136">
        <v>2374</v>
      </c>
      <c r="D23" s="136" t="s">
        <v>752</v>
      </c>
      <c r="E23" s="136" t="s">
        <v>751</v>
      </c>
      <c r="F23" s="136" t="s">
        <v>750</v>
      </c>
      <c r="G23" s="136" t="s">
        <v>749</v>
      </c>
      <c r="H23" s="136" t="s">
        <v>74</v>
      </c>
      <c r="I23" s="136" t="s">
        <v>1374</v>
      </c>
      <c r="J23" s="136" t="s">
        <v>1585</v>
      </c>
      <c r="K23" s="149">
        <v>0.87</v>
      </c>
      <c r="L23" s="189" t="s">
        <v>1820</v>
      </c>
    </row>
    <row r="24" spans="1:12" x14ac:dyDescent="0.25">
      <c r="A24" s="135" t="s">
        <v>254</v>
      </c>
      <c r="B24" s="136" t="s">
        <v>48</v>
      </c>
      <c r="C24" s="136">
        <v>3995</v>
      </c>
      <c r="D24" s="136" t="s">
        <v>501</v>
      </c>
      <c r="E24" s="136" t="s">
        <v>500</v>
      </c>
      <c r="F24" s="136" t="s">
        <v>499</v>
      </c>
      <c r="G24" s="136" t="s">
        <v>498</v>
      </c>
      <c r="H24" s="136" t="s">
        <v>54</v>
      </c>
      <c r="I24" s="136" t="s">
        <v>1375</v>
      </c>
      <c r="J24" s="136" t="s">
        <v>1586</v>
      </c>
      <c r="K24" s="149">
        <v>0.84</v>
      </c>
      <c r="L24" s="189" t="s">
        <v>1819</v>
      </c>
    </row>
    <row r="25" spans="1:12" x14ac:dyDescent="0.25">
      <c r="A25" s="135" t="s">
        <v>255</v>
      </c>
      <c r="B25" s="136" t="s">
        <v>48</v>
      </c>
      <c r="C25" s="136">
        <v>3271</v>
      </c>
      <c r="D25" s="136" t="s">
        <v>823</v>
      </c>
      <c r="E25" s="136" t="s">
        <v>822</v>
      </c>
      <c r="F25" s="136" t="s">
        <v>821</v>
      </c>
      <c r="G25" s="136" t="s">
        <v>820</v>
      </c>
      <c r="H25" s="136" t="s">
        <v>101</v>
      </c>
      <c r="I25" s="136" t="s">
        <v>1376</v>
      </c>
      <c r="J25" s="136" t="s">
        <v>1587</v>
      </c>
      <c r="K25" s="149">
        <v>0.97</v>
      </c>
      <c r="L25" s="189" t="s">
        <v>1821</v>
      </c>
    </row>
    <row r="26" spans="1:12" x14ac:dyDescent="0.25">
      <c r="A26" s="135" t="s">
        <v>256</v>
      </c>
      <c r="B26" s="136" t="s">
        <v>48</v>
      </c>
      <c r="C26" s="136">
        <v>14318</v>
      </c>
      <c r="D26" s="136" t="s">
        <v>570</v>
      </c>
      <c r="E26" s="136" t="s">
        <v>569</v>
      </c>
      <c r="F26" s="136" t="s">
        <v>568</v>
      </c>
      <c r="G26" s="136" t="s">
        <v>567</v>
      </c>
      <c r="H26" s="136" t="s">
        <v>152</v>
      </c>
      <c r="I26" s="136" t="s">
        <v>1377</v>
      </c>
      <c r="J26" s="136" t="s">
        <v>1588</v>
      </c>
      <c r="K26" s="149">
        <v>0.88</v>
      </c>
      <c r="L26" s="189" t="s">
        <v>1825</v>
      </c>
    </row>
    <row r="27" spans="1:12" x14ac:dyDescent="0.25">
      <c r="A27" s="135" t="s">
        <v>257</v>
      </c>
      <c r="B27" s="136" t="s">
        <v>48</v>
      </c>
      <c r="C27" s="136">
        <v>2640</v>
      </c>
      <c r="D27" s="136" t="s">
        <v>479</v>
      </c>
      <c r="E27" s="136" t="s">
        <v>478</v>
      </c>
      <c r="F27" s="136" t="s">
        <v>477</v>
      </c>
      <c r="G27" s="136" t="s">
        <v>476</v>
      </c>
      <c r="H27" s="136" t="s">
        <v>75</v>
      </c>
      <c r="I27" s="136" t="s">
        <v>1378</v>
      </c>
      <c r="J27" s="136" t="s">
        <v>1589</v>
      </c>
      <c r="K27" s="149">
        <v>0.97</v>
      </c>
      <c r="L27" s="189" t="s">
        <v>1820</v>
      </c>
    </row>
    <row r="28" spans="1:12" x14ac:dyDescent="0.25">
      <c r="A28" s="135" t="s">
        <v>258</v>
      </c>
      <c r="B28" s="136" t="s">
        <v>49</v>
      </c>
      <c r="C28" s="136">
        <v>4255</v>
      </c>
      <c r="D28" s="136" t="s">
        <v>937</v>
      </c>
      <c r="E28" s="136" t="s">
        <v>936</v>
      </c>
      <c r="F28" s="136" t="s">
        <v>935</v>
      </c>
      <c r="G28" s="136" t="s">
        <v>934</v>
      </c>
      <c r="H28" s="136" t="s">
        <v>220</v>
      </c>
      <c r="I28" s="136" t="s">
        <v>1379</v>
      </c>
      <c r="J28" s="136" t="s">
        <v>1590</v>
      </c>
      <c r="K28" s="149">
        <v>1.02</v>
      </c>
      <c r="L28" s="189" t="s">
        <v>1830</v>
      </c>
    </row>
    <row r="29" spans="1:12" x14ac:dyDescent="0.25">
      <c r="A29" s="135" t="s">
        <v>259</v>
      </c>
      <c r="B29" s="136" t="s">
        <v>48</v>
      </c>
      <c r="C29" s="136">
        <v>942</v>
      </c>
      <c r="D29" s="136" t="s">
        <v>1137</v>
      </c>
      <c r="E29" s="136" t="s">
        <v>1136</v>
      </c>
      <c r="F29" s="136" t="s">
        <v>1135</v>
      </c>
      <c r="G29" s="136" t="s">
        <v>1134</v>
      </c>
      <c r="H29" s="136" t="s">
        <v>1133</v>
      </c>
      <c r="I29" s="136" t="s">
        <v>1380</v>
      </c>
      <c r="J29" s="136" t="s">
        <v>1591</v>
      </c>
      <c r="K29" s="149">
        <v>0.93</v>
      </c>
      <c r="L29" s="189" t="s">
        <v>1822</v>
      </c>
    </row>
    <row r="30" spans="1:12" x14ac:dyDescent="0.25">
      <c r="A30" s="135" t="s">
        <v>260</v>
      </c>
      <c r="B30" s="136" t="s">
        <v>49</v>
      </c>
      <c r="C30" s="136">
        <v>3894</v>
      </c>
      <c r="D30" s="136" t="s">
        <v>900</v>
      </c>
      <c r="E30" s="136" t="s">
        <v>899</v>
      </c>
      <c r="F30" s="136" t="s">
        <v>898</v>
      </c>
      <c r="G30" s="136" t="s">
        <v>897</v>
      </c>
      <c r="H30" s="136" t="s">
        <v>896</v>
      </c>
      <c r="I30" s="136" t="s">
        <v>1381</v>
      </c>
      <c r="J30" s="136" t="s">
        <v>1592</v>
      </c>
      <c r="K30" s="149">
        <v>1.05</v>
      </c>
      <c r="L30" s="189" t="s">
        <v>1827</v>
      </c>
    </row>
    <row r="31" spans="1:12" x14ac:dyDescent="0.25">
      <c r="A31" s="135" t="s">
        <v>261</v>
      </c>
      <c r="B31" s="136" t="s">
        <v>48</v>
      </c>
      <c r="C31" s="136">
        <v>2241</v>
      </c>
      <c r="D31" s="136" t="s">
        <v>1061</v>
      </c>
      <c r="E31" s="136" t="s">
        <v>1060</v>
      </c>
      <c r="F31" s="136" t="s">
        <v>1059</v>
      </c>
      <c r="G31" s="136" t="s">
        <v>1058</v>
      </c>
      <c r="H31" s="136" t="s">
        <v>115</v>
      </c>
      <c r="I31" s="136" t="s">
        <v>1382</v>
      </c>
      <c r="J31" s="136" t="s">
        <v>1593</v>
      </c>
      <c r="K31" s="149">
        <v>1.1000000000000001</v>
      </c>
      <c r="L31" s="189" t="s">
        <v>1822</v>
      </c>
    </row>
    <row r="32" spans="1:12" x14ac:dyDescent="0.25">
      <c r="A32" s="135" t="s">
        <v>262</v>
      </c>
      <c r="B32" s="136" t="s">
        <v>49</v>
      </c>
      <c r="C32" s="136">
        <v>7830</v>
      </c>
      <c r="D32" s="136" t="s">
        <v>833</v>
      </c>
      <c r="E32" s="136" t="s">
        <v>832</v>
      </c>
      <c r="F32" s="136" t="s">
        <v>831</v>
      </c>
      <c r="G32" s="136" t="s">
        <v>830</v>
      </c>
      <c r="H32" s="136" t="s">
        <v>829</v>
      </c>
      <c r="I32" s="136" t="s">
        <v>1383</v>
      </c>
      <c r="J32" s="136" t="s">
        <v>1594</v>
      </c>
      <c r="K32" s="149">
        <v>1.1000000000000001</v>
      </c>
      <c r="L32" s="189" t="s">
        <v>1827</v>
      </c>
    </row>
    <row r="33" spans="1:12" x14ac:dyDescent="0.25">
      <c r="A33" s="135" t="s">
        <v>1327</v>
      </c>
      <c r="B33" s="136" t="s">
        <v>48</v>
      </c>
      <c r="C33" s="136">
        <v>1273</v>
      </c>
      <c r="D33" s="136" t="s">
        <v>933</v>
      </c>
      <c r="E33" s="136" t="s">
        <v>932</v>
      </c>
      <c r="F33" s="136" t="s">
        <v>931</v>
      </c>
      <c r="G33" s="136" t="s">
        <v>930</v>
      </c>
      <c r="H33" s="136" t="s">
        <v>929</v>
      </c>
      <c r="I33" s="136" t="s">
        <v>1384</v>
      </c>
      <c r="J33" s="136" t="s">
        <v>1595</v>
      </c>
      <c r="K33" s="149">
        <v>0.81</v>
      </c>
      <c r="L33" s="189" t="s">
        <v>1819</v>
      </c>
    </row>
    <row r="34" spans="1:12" x14ac:dyDescent="0.25">
      <c r="A34" s="135" t="s">
        <v>263</v>
      </c>
      <c r="B34" s="136" t="s">
        <v>49</v>
      </c>
      <c r="C34" s="136">
        <v>6315</v>
      </c>
      <c r="D34" s="136" t="s">
        <v>1295</v>
      </c>
      <c r="E34" s="136" t="s">
        <v>1294</v>
      </c>
      <c r="F34" s="136" t="s">
        <v>1293</v>
      </c>
      <c r="G34" s="136" t="s">
        <v>1292</v>
      </c>
      <c r="H34" s="136" t="s">
        <v>177</v>
      </c>
      <c r="I34" s="136" t="s">
        <v>1385</v>
      </c>
      <c r="J34" s="136" t="s">
        <v>1596</v>
      </c>
      <c r="K34" s="149">
        <v>1.1299999999999999</v>
      </c>
      <c r="L34" s="189" t="s">
        <v>1827</v>
      </c>
    </row>
    <row r="35" spans="1:12" x14ac:dyDescent="0.25">
      <c r="A35" s="135" t="s">
        <v>264</v>
      </c>
      <c r="B35" s="136" t="s">
        <v>48</v>
      </c>
      <c r="C35" s="136">
        <v>3570</v>
      </c>
      <c r="D35" s="136" t="s">
        <v>1302</v>
      </c>
      <c r="E35" s="136" t="s">
        <v>1301</v>
      </c>
      <c r="F35" s="136" t="s">
        <v>1300</v>
      </c>
      <c r="G35" s="136" t="s">
        <v>1299</v>
      </c>
      <c r="H35" s="136" t="s">
        <v>153</v>
      </c>
      <c r="I35" s="136" t="s">
        <v>1386</v>
      </c>
      <c r="J35" s="136" t="s">
        <v>1597</v>
      </c>
      <c r="K35" s="149">
        <v>0.97</v>
      </c>
      <c r="L35" s="189" t="s">
        <v>1825</v>
      </c>
    </row>
    <row r="36" spans="1:12" x14ac:dyDescent="0.25">
      <c r="A36" s="135" t="s">
        <v>265</v>
      </c>
      <c r="B36" s="136" t="s">
        <v>49</v>
      </c>
      <c r="C36" s="136">
        <v>36648</v>
      </c>
      <c r="D36" s="136" t="s">
        <v>497</v>
      </c>
      <c r="E36" s="136" t="s">
        <v>496</v>
      </c>
      <c r="F36" s="136" t="s">
        <v>495</v>
      </c>
      <c r="G36" s="136" t="s">
        <v>494</v>
      </c>
      <c r="H36" s="136" t="s">
        <v>178</v>
      </c>
      <c r="I36" s="136" t="s">
        <v>1387</v>
      </c>
      <c r="J36" s="136" t="s">
        <v>1598</v>
      </c>
      <c r="K36" s="149">
        <v>1.28</v>
      </c>
      <c r="L36" s="189" t="s">
        <v>1827</v>
      </c>
    </row>
    <row r="37" spans="1:12" x14ac:dyDescent="0.25">
      <c r="A37" s="135" t="s">
        <v>266</v>
      </c>
      <c r="B37" s="136" t="s">
        <v>48</v>
      </c>
      <c r="C37" s="136">
        <v>2910</v>
      </c>
      <c r="D37" s="136" t="s">
        <v>1049</v>
      </c>
      <c r="E37" s="136" t="s">
        <v>1048</v>
      </c>
      <c r="F37" s="136" t="s">
        <v>1047</v>
      </c>
      <c r="G37" s="136" t="s">
        <v>1046</v>
      </c>
      <c r="H37" s="136" t="s">
        <v>76</v>
      </c>
      <c r="I37" s="136" t="s">
        <v>1388</v>
      </c>
      <c r="J37" s="136" t="s">
        <v>1599</v>
      </c>
      <c r="K37" s="149">
        <v>1.08</v>
      </c>
      <c r="L37" s="189" t="s">
        <v>1820</v>
      </c>
    </row>
    <row r="38" spans="1:12" x14ac:dyDescent="0.25">
      <c r="A38" s="135" t="s">
        <v>267</v>
      </c>
      <c r="B38" s="136" t="s">
        <v>48</v>
      </c>
      <c r="C38" s="136">
        <v>8891</v>
      </c>
      <c r="D38" s="136" t="s">
        <v>493</v>
      </c>
      <c r="E38" s="136" t="s">
        <v>492</v>
      </c>
      <c r="F38" s="136" t="s">
        <v>491</v>
      </c>
      <c r="G38" s="136" t="s">
        <v>490</v>
      </c>
      <c r="H38" s="136" t="s">
        <v>102</v>
      </c>
      <c r="I38" s="136" t="s">
        <v>1389</v>
      </c>
      <c r="J38" s="136" t="s">
        <v>1600</v>
      </c>
      <c r="K38" s="149">
        <v>1.01</v>
      </c>
      <c r="L38" s="189" t="s">
        <v>1821</v>
      </c>
    </row>
    <row r="39" spans="1:12" x14ac:dyDescent="0.25">
      <c r="A39" s="135" t="s">
        <v>268</v>
      </c>
      <c r="B39" s="136" t="s">
        <v>48</v>
      </c>
      <c r="C39" s="136">
        <v>6978</v>
      </c>
      <c r="D39" s="136" t="s">
        <v>1029</v>
      </c>
      <c r="E39" s="136" t="s">
        <v>1028</v>
      </c>
      <c r="F39" s="136" t="s">
        <v>1027</v>
      </c>
      <c r="G39" s="136" t="s">
        <v>1026</v>
      </c>
      <c r="H39" s="136" t="s">
        <v>1025</v>
      </c>
      <c r="I39" s="136" t="s">
        <v>1390</v>
      </c>
      <c r="J39" s="136" t="s">
        <v>1601</v>
      </c>
      <c r="K39" s="149">
        <v>0.95</v>
      </c>
      <c r="L39" s="189" t="s">
        <v>1820</v>
      </c>
    </row>
    <row r="40" spans="1:12" x14ac:dyDescent="0.25">
      <c r="A40" s="135" t="s">
        <v>269</v>
      </c>
      <c r="B40" s="136" t="s">
        <v>49</v>
      </c>
      <c r="C40" s="136">
        <v>7631</v>
      </c>
      <c r="D40" s="136" t="s">
        <v>1263</v>
      </c>
      <c r="E40" s="136" t="s">
        <v>1262</v>
      </c>
      <c r="F40" s="136" t="s">
        <v>1261</v>
      </c>
      <c r="G40" s="136" t="s">
        <v>1260</v>
      </c>
      <c r="H40" s="136" t="s">
        <v>1259</v>
      </c>
      <c r="I40" s="136" t="s">
        <v>1391</v>
      </c>
      <c r="J40" s="136" t="s">
        <v>1602</v>
      </c>
      <c r="K40" s="149">
        <v>1.18</v>
      </c>
      <c r="L40" s="189" t="s">
        <v>1828</v>
      </c>
    </row>
    <row r="41" spans="1:12" x14ac:dyDescent="0.25">
      <c r="A41" s="135" t="s">
        <v>270</v>
      </c>
      <c r="B41" s="136" t="s">
        <v>48</v>
      </c>
      <c r="C41" s="136">
        <v>4152</v>
      </c>
      <c r="D41" s="136" t="s">
        <v>661</v>
      </c>
      <c r="E41" s="136" t="s">
        <v>660</v>
      </c>
      <c r="F41" s="136" t="s">
        <v>659</v>
      </c>
      <c r="G41" s="136" t="s">
        <v>658</v>
      </c>
      <c r="H41" s="136" t="s">
        <v>77</v>
      </c>
      <c r="I41" s="136" t="s">
        <v>1776</v>
      </c>
      <c r="J41" s="136" t="s">
        <v>1603</v>
      </c>
      <c r="K41" s="149">
        <v>1.05</v>
      </c>
      <c r="L41" s="189" t="s">
        <v>1820</v>
      </c>
    </row>
    <row r="42" spans="1:12" x14ac:dyDescent="0.25">
      <c r="A42" s="135" t="s">
        <v>271</v>
      </c>
      <c r="B42" s="136" t="s">
        <v>49</v>
      </c>
      <c r="C42" s="136">
        <v>2759</v>
      </c>
      <c r="D42" s="136" t="s">
        <v>744</v>
      </c>
      <c r="E42" s="136" t="s">
        <v>743</v>
      </c>
      <c r="F42" s="136" t="s">
        <v>742</v>
      </c>
      <c r="G42" s="136" t="s">
        <v>741</v>
      </c>
      <c r="H42" s="136" t="s">
        <v>740</v>
      </c>
      <c r="I42" s="136" t="s">
        <v>1392</v>
      </c>
      <c r="J42" s="136" t="s">
        <v>1604</v>
      </c>
      <c r="K42" s="149">
        <v>0.94</v>
      </c>
      <c r="L42" s="189" t="s">
        <v>1828</v>
      </c>
    </row>
    <row r="43" spans="1:12" x14ac:dyDescent="0.25">
      <c r="A43" s="135" t="s">
        <v>272</v>
      </c>
      <c r="B43" s="136" t="s">
        <v>48</v>
      </c>
      <c r="C43" s="136">
        <v>8439</v>
      </c>
      <c r="D43" s="136" t="s">
        <v>845</v>
      </c>
      <c r="E43" s="136" t="s">
        <v>844</v>
      </c>
      <c r="F43" s="136" t="s">
        <v>843</v>
      </c>
      <c r="G43" s="136" t="s">
        <v>842</v>
      </c>
      <c r="H43" s="136" t="s">
        <v>55</v>
      </c>
      <c r="I43" s="136" t="s">
        <v>1393</v>
      </c>
      <c r="J43" s="136" t="s">
        <v>1605</v>
      </c>
      <c r="K43" s="149">
        <v>0.96</v>
      </c>
      <c r="L43" s="189" t="s">
        <v>1819</v>
      </c>
    </row>
    <row r="44" spans="1:12" x14ac:dyDescent="0.25">
      <c r="A44" s="135" t="s">
        <v>273</v>
      </c>
      <c r="B44" s="136" t="s">
        <v>48</v>
      </c>
      <c r="C44" s="136">
        <v>2490</v>
      </c>
      <c r="D44" s="136" t="s">
        <v>446</v>
      </c>
      <c r="E44" s="136" t="s">
        <v>445</v>
      </c>
      <c r="F44" s="136" t="s">
        <v>444</v>
      </c>
      <c r="G44" s="136" t="s">
        <v>443</v>
      </c>
      <c r="H44" s="136" t="s">
        <v>116</v>
      </c>
      <c r="I44" s="136" t="s">
        <v>1394</v>
      </c>
      <c r="J44" s="136" t="s">
        <v>1606</v>
      </c>
      <c r="K44" s="149">
        <v>0.89</v>
      </c>
      <c r="L44" s="189" t="s">
        <v>1822</v>
      </c>
    </row>
    <row r="45" spans="1:12" x14ac:dyDescent="0.25">
      <c r="A45" s="135" t="s">
        <v>274</v>
      </c>
      <c r="B45" s="136" t="s">
        <v>48</v>
      </c>
      <c r="C45" s="136">
        <v>2000</v>
      </c>
      <c r="D45" s="136" t="s">
        <v>774</v>
      </c>
      <c r="E45" s="136" t="s">
        <v>773</v>
      </c>
      <c r="F45" s="136" t="s">
        <v>772</v>
      </c>
      <c r="G45" s="136" t="s">
        <v>771</v>
      </c>
      <c r="H45" s="136" t="s">
        <v>770</v>
      </c>
      <c r="I45" s="136" t="s">
        <v>1395</v>
      </c>
      <c r="J45" s="136" t="s">
        <v>1607</v>
      </c>
      <c r="K45" s="149">
        <v>0.53</v>
      </c>
      <c r="L45" s="189" t="s">
        <v>1819</v>
      </c>
    </row>
    <row r="46" spans="1:12" x14ac:dyDescent="0.25">
      <c r="A46" s="135" t="s">
        <v>275</v>
      </c>
      <c r="B46" s="136" t="s">
        <v>48</v>
      </c>
      <c r="C46" s="136">
        <v>2055</v>
      </c>
      <c r="D46" s="136" t="s">
        <v>986</v>
      </c>
      <c r="E46" s="136" t="s">
        <v>985</v>
      </c>
      <c r="F46" s="136" t="s">
        <v>984</v>
      </c>
      <c r="G46" s="136" t="s">
        <v>983</v>
      </c>
      <c r="H46" s="136" t="s">
        <v>56</v>
      </c>
      <c r="I46" s="136" t="s">
        <v>1396</v>
      </c>
      <c r="J46" s="136" t="s">
        <v>1608</v>
      </c>
      <c r="K46" s="149">
        <v>0.67</v>
      </c>
      <c r="L46" s="189" t="s">
        <v>1819</v>
      </c>
    </row>
    <row r="47" spans="1:12" x14ac:dyDescent="0.25">
      <c r="A47" s="135" t="s">
        <v>276</v>
      </c>
      <c r="B47" s="136" t="s">
        <v>49</v>
      </c>
      <c r="C47" s="136">
        <v>21406</v>
      </c>
      <c r="D47" s="136" t="s">
        <v>920</v>
      </c>
      <c r="E47" s="136" t="s">
        <v>919</v>
      </c>
      <c r="F47" s="136" t="s">
        <v>918</v>
      </c>
      <c r="G47" s="136" t="s">
        <v>917</v>
      </c>
      <c r="H47" s="136" t="s">
        <v>179</v>
      </c>
      <c r="I47" s="136" t="s">
        <v>1397</v>
      </c>
      <c r="J47" s="136" t="s">
        <v>1609</v>
      </c>
      <c r="K47" s="149">
        <v>1.24</v>
      </c>
      <c r="L47" s="189" t="s">
        <v>1827</v>
      </c>
    </row>
    <row r="48" spans="1:12" x14ac:dyDescent="0.25">
      <c r="A48" s="135" t="s">
        <v>277</v>
      </c>
      <c r="B48" s="136" t="s">
        <v>48</v>
      </c>
      <c r="C48" s="136">
        <v>3905</v>
      </c>
      <c r="D48" s="136" t="s">
        <v>1132</v>
      </c>
      <c r="E48" s="136" t="s">
        <v>1131</v>
      </c>
      <c r="F48" s="136" t="s">
        <v>1130</v>
      </c>
      <c r="G48" s="136" t="s">
        <v>1129</v>
      </c>
      <c r="H48" s="136" t="s">
        <v>78</v>
      </c>
      <c r="I48" s="136" t="s">
        <v>1398</v>
      </c>
      <c r="J48" s="136" t="s">
        <v>1610</v>
      </c>
      <c r="K48" s="149">
        <v>1.03</v>
      </c>
      <c r="L48" s="189" t="s">
        <v>1820</v>
      </c>
    </row>
    <row r="49" spans="1:12" x14ac:dyDescent="0.25">
      <c r="A49" s="135" t="s">
        <v>278</v>
      </c>
      <c r="B49" s="136" t="s">
        <v>48</v>
      </c>
      <c r="C49" s="136">
        <v>11721</v>
      </c>
      <c r="D49" s="136" t="s">
        <v>1128</v>
      </c>
      <c r="E49" s="136" t="s">
        <v>1127</v>
      </c>
      <c r="F49" s="136" t="s">
        <v>1126</v>
      </c>
      <c r="G49" s="136" t="s">
        <v>1125</v>
      </c>
      <c r="H49" s="136" t="s">
        <v>1124</v>
      </c>
      <c r="I49" s="136" t="s">
        <v>1399</v>
      </c>
      <c r="J49" s="136" t="s">
        <v>1611</v>
      </c>
      <c r="K49" s="149">
        <v>1.01</v>
      </c>
      <c r="L49" s="189" t="s">
        <v>1820</v>
      </c>
    </row>
    <row r="50" spans="1:12" x14ac:dyDescent="0.25">
      <c r="A50" s="135" t="s">
        <v>1328</v>
      </c>
      <c r="B50" s="136" t="s">
        <v>48</v>
      </c>
      <c r="C50" s="136">
        <v>355</v>
      </c>
      <c r="D50" s="136" t="s">
        <v>666</v>
      </c>
      <c r="E50" s="136" t="s">
        <v>665</v>
      </c>
      <c r="F50" s="136" t="s">
        <v>664</v>
      </c>
      <c r="G50" s="136" t="s">
        <v>663</v>
      </c>
      <c r="H50" s="136" t="s">
        <v>662</v>
      </c>
      <c r="I50" s="136" t="s">
        <v>1400</v>
      </c>
      <c r="J50" s="136" t="s">
        <v>1612</v>
      </c>
      <c r="K50" s="149">
        <v>0.28000000000000003</v>
      </c>
      <c r="L50" s="189" t="s">
        <v>1819</v>
      </c>
    </row>
    <row r="51" spans="1:12" x14ac:dyDescent="0.25">
      <c r="A51" s="135" t="s">
        <v>279</v>
      </c>
      <c r="B51" s="136" t="s">
        <v>49</v>
      </c>
      <c r="C51" s="136">
        <v>3014</v>
      </c>
      <c r="D51" s="136" t="s">
        <v>682</v>
      </c>
      <c r="E51" s="136" t="s">
        <v>681</v>
      </c>
      <c r="F51" s="136" t="s">
        <v>680</v>
      </c>
      <c r="G51" s="136" t="s">
        <v>679</v>
      </c>
      <c r="H51" s="136" t="s">
        <v>180</v>
      </c>
      <c r="I51" s="136" t="s">
        <v>1401</v>
      </c>
      <c r="J51" s="136" t="s">
        <v>1613</v>
      </c>
      <c r="K51" s="149">
        <v>1.27</v>
      </c>
      <c r="L51" s="189" t="s">
        <v>1827</v>
      </c>
    </row>
    <row r="52" spans="1:12" x14ac:dyDescent="0.25">
      <c r="A52" s="135" t="s">
        <v>280</v>
      </c>
      <c r="B52" s="136" t="s">
        <v>48</v>
      </c>
      <c r="C52" s="136">
        <v>9139</v>
      </c>
      <c r="D52" s="136" t="s">
        <v>1183</v>
      </c>
      <c r="E52" s="136" t="s">
        <v>1182</v>
      </c>
      <c r="F52" s="136" t="s">
        <v>1181</v>
      </c>
      <c r="G52" s="136" t="s">
        <v>1180</v>
      </c>
      <c r="H52" s="136" t="s">
        <v>142</v>
      </c>
      <c r="I52" s="136" t="s">
        <v>1402</v>
      </c>
      <c r="J52" s="136" t="s">
        <v>1614</v>
      </c>
      <c r="K52" s="149">
        <v>0.98</v>
      </c>
      <c r="L52" s="189" t="s">
        <v>1823</v>
      </c>
    </row>
    <row r="53" spans="1:12" x14ac:dyDescent="0.25">
      <c r="A53" s="135" t="s">
        <v>281</v>
      </c>
      <c r="B53" s="136" t="s">
        <v>49</v>
      </c>
      <c r="C53" s="136">
        <v>4671</v>
      </c>
      <c r="D53" s="136" t="s">
        <v>1020</v>
      </c>
      <c r="E53" s="136" t="s">
        <v>1019</v>
      </c>
      <c r="F53" s="136" t="s">
        <v>1018</v>
      </c>
      <c r="G53" s="136" t="s">
        <v>1017</v>
      </c>
      <c r="H53" s="136" t="s">
        <v>1016</v>
      </c>
      <c r="I53" s="136" t="s">
        <v>1403</v>
      </c>
      <c r="J53" s="136" t="s">
        <v>1615</v>
      </c>
      <c r="K53" s="149">
        <v>0.93</v>
      </c>
      <c r="L53" s="189" t="s">
        <v>1830</v>
      </c>
    </row>
    <row r="54" spans="1:12" x14ac:dyDescent="0.25">
      <c r="A54" s="135" t="s">
        <v>282</v>
      </c>
      <c r="B54" s="136" t="s">
        <v>49</v>
      </c>
      <c r="C54" s="136">
        <v>11793</v>
      </c>
      <c r="D54" s="136" t="s">
        <v>1041</v>
      </c>
      <c r="E54" s="136" t="s">
        <v>1040</v>
      </c>
      <c r="F54" s="136" t="s">
        <v>1004</v>
      </c>
      <c r="G54" s="136" t="s">
        <v>1039</v>
      </c>
      <c r="H54" s="136" t="s">
        <v>214</v>
      </c>
      <c r="I54" s="136" t="s">
        <v>1404</v>
      </c>
      <c r="J54" s="136" t="s">
        <v>1616</v>
      </c>
      <c r="K54" s="149">
        <v>1.1599999999999999</v>
      </c>
      <c r="L54" s="189" t="s">
        <v>1829</v>
      </c>
    </row>
    <row r="55" spans="1:12" x14ac:dyDescent="0.25">
      <c r="A55" s="135" t="s">
        <v>283</v>
      </c>
      <c r="B55" s="136" t="s">
        <v>49</v>
      </c>
      <c r="C55" s="136">
        <v>7595</v>
      </c>
      <c r="D55" s="136" t="s">
        <v>1015</v>
      </c>
      <c r="E55" s="136" t="s">
        <v>1014</v>
      </c>
      <c r="F55" s="136" t="s">
        <v>1013</v>
      </c>
      <c r="G55" s="136" t="s">
        <v>1012</v>
      </c>
      <c r="H55" s="136" t="s">
        <v>181</v>
      </c>
      <c r="I55" s="136" t="s">
        <v>1405</v>
      </c>
      <c r="J55" s="136" t="s">
        <v>1617</v>
      </c>
      <c r="K55" s="149">
        <v>1.02</v>
      </c>
      <c r="L55" s="189" t="s">
        <v>1827</v>
      </c>
    </row>
    <row r="56" spans="1:12" x14ac:dyDescent="0.25">
      <c r="A56" s="135" t="s">
        <v>284</v>
      </c>
      <c r="B56" s="136" t="s">
        <v>48</v>
      </c>
      <c r="C56" s="136">
        <v>13337</v>
      </c>
      <c r="D56" s="136" t="s">
        <v>1053</v>
      </c>
      <c r="E56" s="136" t="s">
        <v>1052</v>
      </c>
      <c r="F56" s="136" t="s">
        <v>1051</v>
      </c>
      <c r="G56" s="136" t="s">
        <v>1050</v>
      </c>
      <c r="H56" s="136" t="s">
        <v>173</v>
      </c>
      <c r="I56" s="136" t="s">
        <v>1406</v>
      </c>
      <c r="J56" s="136" t="s">
        <v>1618</v>
      </c>
      <c r="K56" s="149">
        <v>0.97</v>
      </c>
      <c r="L56" s="189" t="s">
        <v>1826</v>
      </c>
    </row>
    <row r="57" spans="1:12" x14ac:dyDescent="0.25">
      <c r="A57" s="135" t="s">
        <v>285</v>
      </c>
      <c r="B57" s="136" t="s">
        <v>49</v>
      </c>
      <c r="C57" s="136">
        <v>17235</v>
      </c>
      <c r="D57" s="136" t="s">
        <v>1179</v>
      </c>
      <c r="E57" s="136" t="s">
        <v>1178</v>
      </c>
      <c r="F57" s="136" t="s">
        <v>1177</v>
      </c>
      <c r="G57" s="136" t="s">
        <v>1176</v>
      </c>
      <c r="H57" s="136" t="s">
        <v>182</v>
      </c>
      <c r="I57" s="136" t="s">
        <v>1407</v>
      </c>
      <c r="J57" s="136" t="s">
        <v>1619</v>
      </c>
      <c r="K57" s="149">
        <v>1.21</v>
      </c>
      <c r="L57" s="189" t="s">
        <v>1827</v>
      </c>
    </row>
    <row r="58" spans="1:12" x14ac:dyDescent="0.25">
      <c r="A58" s="135" t="s">
        <v>1329</v>
      </c>
      <c r="B58" s="136" t="s">
        <v>49</v>
      </c>
      <c r="C58" s="136">
        <v>16589</v>
      </c>
      <c r="D58" s="136" t="s">
        <v>1175</v>
      </c>
      <c r="E58" s="136" t="s">
        <v>1174</v>
      </c>
      <c r="F58" s="136" t="s">
        <v>1173</v>
      </c>
      <c r="G58" s="136" t="s">
        <v>1172</v>
      </c>
      <c r="H58" s="136" t="s">
        <v>1171</v>
      </c>
      <c r="I58" s="136" t="s">
        <v>1408</v>
      </c>
      <c r="J58" s="136" t="s">
        <v>1620</v>
      </c>
      <c r="K58" s="149">
        <v>1.1000000000000001</v>
      </c>
      <c r="L58" s="189" t="s">
        <v>1830</v>
      </c>
    </row>
    <row r="59" spans="1:12" x14ac:dyDescent="0.25">
      <c r="A59" s="135" t="s">
        <v>286</v>
      </c>
      <c r="B59" s="136" t="s">
        <v>49</v>
      </c>
      <c r="C59" s="136">
        <v>21519</v>
      </c>
      <c r="D59" s="136" t="s">
        <v>645</v>
      </c>
      <c r="E59" s="136" t="s">
        <v>644</v>
      </c>
      <c r="F59" s="136" t="s">
        <v>643</v>
      </c>
      <c r="G59" s="136" t="s">
        <v>642</v>
      </c>
      <c r="H59" s="136" t="s">
        <v>199</v>
      </c>
      <c r="I59" s="136" t="s">
        <v>1409</v>
      </c>
      <c r="J59" s="136" t="s">
        <v>1621</v>
      </c>
      <c r="K59" s="149">
        <v>1.0900000000000001</v>
      </c>
      <c r="L59" s="189" t="s">
        <v>1828</v>
      </c>
    </row>
    <row r="60" spans="1:12" x14ac:dyDescent="0.25">
      <c r="A60" s="135" t="s">
        <v>287</v>
      </c>
      <c r="B60" s="136" t="s">
        <v>49</v>
      </c>
      <c r="C60" s="136">
        <v>645</v>
      </c>
      <c r="D60" s="136" t="s">
        <v>1095</v>
      </c>
      <c r="E60" s="136" t="s">
        <v>1094</v>
      </c>
      <c r="F60" s="136" t="s">
        <v>1093</v>
      </c>
      <c r="G60" s="136" t="s">
        <v>1092</v>
      </c>
      <c r="H60" s="136" t="s">
        <v>1091</v>
      </c>
      <c r="I60" s="136" t="s">
        <v>1410</v>
      </c>
      <c r="J60" s="136" t="s">
        <v>1622</v>
      </c>
      <c r="K60" s="149">
        <v>0.98</v>
      </c>
      <c r="L60" s="189" t="s">
        <v>1828</v>
      </c>
    </row>
    <row r="61" spans="1:12" x14ac:dyDescent="0.25">
      <c r="A61" s="135" t="s">
        <v>288</v>
      </c>
      <c r="B61" s="136" t="s">
        <v>48</v>
      </c>
      <c r="C61" s="136">
        <v>2397</v>
      </c>
      <c r="D61" s="136" t="s">
        <v>1090</v>
      </c>
      <c r="E61" s="136" t="s">
        <v>1089</v>
      </c>
      <c r="F61" s="136" t="s">
        <v>1088</v>
      </c>
      <c r="G61" s="136" t="s">
        <v>1087</v>
      </c>
      <c r="H61" s="136" t="s">
        <v>79</v>
      </c>
      <c r="I61" s="136" t="s">
        <v>1411</v>
      </c>
      <c r="J61" s="136" t="s">
        <v>1623</v>
      </c>
      <c r="K61" s="149">
        <v>0.96</v>
      </c>
      <c r="L61" s="189" t="s">
        <v>1820</v>
      </c>
    </row>
    <row r="62" spans="1:12" x14ac:dyDescent="0.25">
      <c r="A62" s="135" t="s">
        <v>289</v>
      </c>
      <c r="B62" s="136" t="s">
        <v>49</v>
      </c>
      <c r="C62" s="136">
        <v>29933</v>
      </c>
      <c r="D62" s="136" t="s">
        <v>798</v>
      </c>
      <c r="E62" s="136" t="s">
        <v>797</v>
      </c>
      <c r="F62" s="136" t="s">
        <v>796</v>
      </c>
      <c r="G62" s="136" t="s">
        <v>795</v>
      </c>
      <c r="H62" s="136" t="s">
        <v>183</v>
      </c>
      <c r="I62" s="136" t="s">
        <v>1412</v>
      </c>
      <c r="J62" s="136" t="s">
        <v>1624</v>
      </c>
      <c r="K62" s="149">
        <v>1.1499999999999999</v>
      </c>
      <c r="L62" s="189" t="s">
        <v>1827</v>
      </c>
    </row>
    <row r="63" spans="1:12" x14ac:dyDescent="0.25">
      <c r="A63" s="135" t="s">
        <v>1326</v>
      </c>
      <c r="B63" s="136" t="s">
        <v>49</v>
      </c>
      <c r="C63" s="136">
        <v>5295</v>
      </c>
      <c r="D63" s="136" t="s">
        <v>1267</v>
      </c>
      <c r="E63" s="136" t="s">
        <v>1266</v>
      </c>
      <c r="F63" s="136" t="s">
        <v>1265</v>
      </c>
      <c r="G63" s="136" t="s">
        <v>1264</v>
      </c>
      <c r="H63" s="136" t="s">
        <v>215</v>
      </c>
      <c r="I63" s="136" t="s">
        <v>1413</v>
      </c>
      <c r="J63" s="136" t="s">
        <v>1625</v>
      </c>
      <c r="K63" s="149">
        <v>1.05</v>
      </c>
      <c r="L63" s="189" t="s">
        <v>1829</v>
      </c>
    </row>
    <row r="64" spans="1:12" x14ac:dyDescent="0.25">
      <c r="A64" s="135" t="s">
        <v>290</v>
      </c>
      <c r="B64" s="136" t="s">
        <v>48</v>
      </c>
      <c r="C64" s="136">
        <v>6526</v>
      </c>
      <c r="D64" s="136" t="s">
        <v>928</v>
      </c>
      <c r="E64" s="136" t="s">
        <v>927</v>
      </c>
      <c r="F64" s="136" t="s">
        <v>926</v>
      </c>
      <c r="G64" s="136" t="s">
        <v>925</v>
      </c>
      <c r="H64" s="136" t="s">
        <v>80</v>
      </c>
      <c r="I64" s="136" t="s">
        <v>1414</v>
      </c>
      <c r="J64" s="136" t="s">
        <v>1626</v>
      </c>
      <c r="K64" s="149">
        <v>1.1599999999999999</v>
      </c>
      <c r="L64" s="189" t="s">
        <v>1820</v>
      </c>
    </row>
    <row r="65" spans="1:12" x14ac:dyDescent="0.25">
      <c r="A65" s="135" t="s">
        <v>291</v>
      </c>
      <c r="B65" s="136" t="s">
        <v>49</v>
      </c>
      <c r="C65" s="136">
        <v>4045</v>
      </c>
      <c r="D65" s="136" t="s">
        <v>521</v>
      </c>
      <c r="E65" s="136" t="s">
        <v>520</v>
      </c>
      <c r="F65" s="136" t="s">
        <v>519</v>
      </c>
      <c r="G65" s="136" t="s">
        <v>518</v>
      </c>
      <c r="H65" s="136" t="s">
        <v>216</v>
      </c>
      <c r="I65" s="136" t="s">
        <v>1415</v>
      </c>
      <c r="J65" s="136" t="s">
        <v>1627</v>
      </c>
      <c r="K65" s="149">
        <v>0.89</v>
      </c>
      <c r="L65" s="189" t="s">
        <v>1829</v>
      </c>
    </row>
    <row r="66" spans="1:12" x14ac:dyDescent="0.25">
      <c r="A66" s="135" t="s">
        <v>292</v>
      </c>
      <c r="B66" s="136" t="s">
        <v>48</v>
      </c>
      <c r="C66" s="136">
        <v>540</v>
      </c>
      <c r="D66" s="136" t="s">
        <v>555</v>
      </c>
      <c r="E66" s="136" t="s">
        <v>554</v>
      </c>
      <c r="F66" s="136" t="s">
        <v>553</v>
      </c>
      <c r="G66" s="136" t="s">
        <v>552</v>
      </c>
      <c r="H66" s="136" t="s">
        <v>57</v>
      </c>
      <c r="I66" s="136" t="s">
        <v>1416</v>
      </c>
      <c r="J66" s="136" t="s">
        <v>1628</v>
      </c>
      <c r="K66" s="149">
        <v>0.67</v>
      </c>
      <c r="L66" s="189" t="s">
        <v>1819</v>
      </c>
    </row>
    <row r="67" spans="1:12" x14ac:dyDescent="0.25">
      <c r="A67" s="135" t="s">
        <v>293</v>
      </c>
      <c r="B67" s="136" t="s">
        <v>48</v>
      </c>
      <c r="C67" s="136">
        <v>15702</v>
      </c>
      <c r="D67" s="136" t="s">
        <v>1045</v>
      </c>
      <c r="E67" s="136" t="s">
        <v>1044</v>
      </c>
      <c r="F67" s="136" t="s">
        <v>1043</v>
      </c>
      <c r="G67" s="136" t="s">
        <v>1042</v>
      </c>
      <c r="H67" s="136" t="s">
        <v>154</v>
      </c>
      <c r="I67" s="136" t="s">
        <v>1417</v>
      </c>
      <c r="J67" s="136" t="s">
        <v>1629</v>
      </c>
      <c r="K67" s="149">
        <v>0.83</v>
      </c>
      <c r="L67" s="189" t="s">
        <v>1825</v>
      </c>
    </row>
    <row r="68" spans="1:12" x14ac:dyDescent="0.25">
      <c r="A68" s="135" t="s">
        <v>294</v>
      </c>
      <c r="B68" s="136" t="s">
        <v>49</v>
      </c>
      <c r="C68" s="136">
        <v>3549</v>
      </c>
      <c r="D68" s="136" t="s">
        <v>578</v>
      </c>
      <c r="E68" s="136" t="s">
        <v>577</v>
      </c>
      <c r="F68" s="136" t="s">
        <v>576</v>
      </c>
      <c r="G68" s="136" t="s">
        <v>575</v>
      </c>
      <c r="H68" s="136" t="s">
        <v>221</v>
      </c>
      <c r="I68" s="136" t="s">
        <v>1418</v>
      </c>
      <c r="J68" s="136" t="s">
        <v>1630</v>
      </c>
      <c r="K68" s="149">
        <v>0.77</v>
      </c>
      <c r="L68" s="189" t="s">
        <v>1830</v>
      </c>
    </row>
    <row r="69" spans="1:12" x14ac:dyDescent="0.25">
      <c r="A69" s="135" t="s">
        <v>295</v>
      </c>
      <c r="B69" s="136" t="s">
        <v>49</v>
      </c>
      <c r="C69" s="136">
        <v>6422</v>
      </c>
      <c r="D69" s="136" t="s">
        <v>670</v>
      </c>
      <c r="E69" s="136" t="s">
        <v>669</v>
      </c>
      <c r="F69" s="136" t="s">
        <v>668</v>
      </c>
      <c r="G69" s="136" t="s">
        <v>667</v>
      </c>
      <c r="H69" s="136" t="s">
        <v>184</v>
      </c>
      <c r="I69" s="136" t="s">
        <v>1419</v>
      </c>
      <c r="J69" s="136" t="s">
        <v>1631</v>
      </c>
      <c r="K69" s="149">
        <v>1.34</v>
      </c>
      <c r="L69" s="189" t="s">
        <v>1827</v>
      </c>
    </row>
    <row r="70" spans="1:12" x14ac:dyDescent="0.25">
      <c r="A70" s="135" t="s">
        <v>1330</v>
      </c>
      <c r="B70" s="136" t="s">
        <v>49</v>
      </c>
      <c r="C70" s="136">
        <v>52773</v>
      </c>
      <c r="D70" s="136" t="s">
        <v>1066</v>
      </c>
      <c r="E70" s="136" t="s">
        <v>1065</v>
      </c>
      <c r="F70" s="136" t="s">
        <v>1064</v>
      </c>
      <c r="G70" s="136" t="s">
        <v>1063</v>
      </c>
      <c r="H70" s="136" t="s">
        <v>1062</v>
      </c>
      <c r="I70" s="136" t="s">
        <v>1421</v>
      </c>
      <c r="J70" s="136" t="s">
        <v>1633</v>
      </c>
      <c r="K70" s="149">
        <v>1.1200000000000001</v>
      </c>
      <c r="L70" s="189" t="s">
        <v>1830</v>
      </c>
    </row>
    <row r="71" spans="1:12" x14ac:dyDescent="0.25">
      <c r="A71" s="135" t="s">
        <v>296</v>
      </c>
      <c r="B71" s="136" t="s">
        <v>48</v>
      </c>
      <c r="C71" s="136">
        <v>2443</v>
      </c>
      <c r="D71" s="136" t="s">
        <v>513</v>
      </c>
      <c r="E71" s="136" t="s">
        <v>512</v>
      </c>
      <c r="F71" s="136" t="s">
        <v>511</v>
      </c>
      <c r="G71" s="136" t="s">
        <v>510</v>
      </c>
      <c r="H71" s="136" t="s">
        <v>148</v>
      </c>
      <c r="I71" s="136" t="s">
        <v>1420</v>
      </c>
      <c r="J71" s="136" t="s">
        <v>1632</v>
      </c>
      <c r="K71" s="149">
        <v>0.92</v>
      </c>
      <c r="L71" s="189" t="s">
        <v>1824</v>
      </c>
    </row>
    <row r="72" spans="1:12" x14ac:dyDescent="0.25">
      <c r="A72" s="135" t="s">
        <v>297</v>
      </c>
      <c r="B72" s="136" t="s">
        <v>48</v>
      </c>
      <c r="C72" s="136">
        <v>674</v>
      </c>
      <c r="D72" s="136" t="s">
        <v>862</v>
      </c>
      <c r="E72" s="136" t="s">
        <v>861</v>
      </c>
      <c r="F72" s="136" t="s">
        <v>860</v>
      </c>
      <c r="G72" s="136" t="s">
        <v>859</v>
      </c>
      <c r="H72" s="136" t="s">
        <v>155</v>
      </c>
      <c r="I72" s="136" t="s">
        <v>1422</v>
      </c>
      <c r="J72" s="136" t="s">
        <v>1634</v>
      </c>
      <c r="K72" s="149">
        <v>0.6</v>
      </c>
      <c r="L72" s="189" t="s">
        <v>1825</v>
      </c>
    </row>
    <row r="73" spans="1:12" x14ac:dyDescent="0.25">
      <c r="A73" s="135" t="s">
        <v>298</v>
      </c>
      <c r="B73" s="136" t="s">
        <v>48</v>
      </c>
      <c r="C73" s="136">
        <v>3010</v>
      </c>
      <c r="D73" s="136" t="s">
        <v>990</v>
      </c>
      <c r="E73" s="136" t="s">
        <v>989</v>
      </c>
      <c r="F73" s="136" t="s">
        <v>988</v>
      </c>
      <c r="G73" s="136" t="s">
        <v>987</v>
      </c>
      <c r="H73" s="136" t="s">
        <v>117</v>
      </c>
      <c r="I73" s="136" t="s">
        <v>1423</v>
      </c>
      <c r="J73" s="136" t="s">
        <v>1635</v>
      </c>
      <c r="K73" s="149">
        <v>0.78</v>
      </c>
      <c r="L73" s="189" t="s">
        <v>1822</v>
      </c>
    </row>
    <row r="74" spans="1:12" x14ac:dyDescent="0.25">
      <c r="A74" s="135" t="s">
        <v>299</v>
      </c>
      <c r="B74" s="136" t="s">
        <v>49</v>
      </c>
      <c r="C74" s="136">
        <v>57133</v>
      </c>
      <c r="D74" s="136" t="s">
        <v>887</v>
      </c>
      <c r="E74" s="136" t="s">
        <v>886</v>
      </c>
      <c r="F74" s="136" t="s">
        <v>885</v>
      </c>
      <c r="G74" s="136" t="s">
        <v>884</v>
      </c>
      <c r="H74" s="136" t="s">
        <v>200</v>
      </c>
      <c r="I74" s="136" t="s">
        <v>1424</v>
      </c>
      <c r="J74" s="136" t="s">
        <v>1636</v>
      </c>
      <c r="K74" s="149">
        <v>1.1599999999999999</v>
      </c>
      <c r="L74" s="189" t="s">
        <v>1828</v>
      </c>
    </row>
    <row r="75" spans="1:12" x14ac:dyDescent="0.25">
      <c r="A75" s="135" t="s">
        <v>300</v>
      </c>
      <c r="B75" s="136" t="s">
        <v>49</v>
      </c>
      <c r="C75" s="136">
        <v>5590</v>
      </c>
      <c r="D75" s="136" t="s">
        <v>1170</v>
      </c>
      <c r="E75" s="136" t="s">
        <v>1169</v>
      </c>
      <c r="F75" s="136" t="s">
        <v>1168</v>
      </c>
      <c r="G75" s="136" t="s">
        <v>1167</v>
      </c>
      <c r="H75" s="136" t="s">
        <v>201</v>
      </c>
      <c r="I75" s="136" t="s">
        <v>1425</v>
      </c>
      <c r="J75" s="136" t="s">
        <v>1637</v>
      </c>
      <c r="K75" s="149">
        <v>0.96</v>
      </c>
      <c r="L75" s="189" t="s">
        <v>1828</v>
      </c>
    </row>
    <row r="76" spans="1:12" x14ac:dyDescent="0.25">
      <c r="A76" s="135" t="s">
        <v>301</v>
      </c>
      <c r="B76" s="136" t="s">
        <v>48</v>
      </c>
      <c r="C76" s="136">
        <v>3542</v>
      </c>
      <c r="D76" s="136" t="s">
        <v>1011</v>
      </c>
      <c r="E76" s="136" t="s">
        <v>1010</v>
      </c>
      <c r="F76" s="136" t="s">
        <v>1009</v>
      </c>
      <c r="G76" s="136" t="s">
        <v>1008</v>
      </c>
      <c r="H76" s="136" t="s">
        <v>1007</v>
      </c>
      <c r="I76" s="136" t="s">
        <v>1426</v>
      </c>
      <c r="J76" s="136" t="s">
        <v>1638</v>
      </c>
      <c r="K76" s="149">
        <v>1.04</v>
      </c>
      <c r="L76" s="189" t="s">
        <v>1819</v>
      </c>
    </row>
    <row r="77" spans="1:12" x14ac:dyDescent="0.25">
      <c r="A77" s="135" t="s">
        <v>302</v>
      </c>
      <c r="B77" s="136" t="s">
        <v>48</v>
      </c>
      <c r="C77" s="136">
        <v>26078</v>
      </c>
      <c r="D77" s="136" t="s">
        <v>1166</v>
      </c>
      <c r="E77" s="136" t="s">
        <v>1165</v>
      </c>
      <c r="F77" s="136" t="s">
        <v>1164</v>
      </c>
      <c r="G77" s="136" t="s">
        <v>1163</v>
      </c>
      <c r="H77" s="136" t="s">
        <v>149</v>
      </c>
      <c r="I77" s="136" t="s">
        <v>1427</v>
      </c>
      <c r="J77" s="136" t="s">
        <v>1639</v>
      </c>
      <c r="K77" s="149">
        <v>1.1200000000000001</v>
      </c>
      <c r="L77" s="189" t="s">
        <v>1824</v>
      </c>
    </row>
    <row r="78" spans="1:12" x14ac:dyDescent="0.25">
      <c r="A78" s="135" t="s">
        <v>303</v>
      </c>
      <c r="B78" s="136" t="s">
        <v>48</v>
      </c>
      <c r="C78" s="136">
        <v>4796</v>
      </c>
      <c r="D78" s="136" t="s">
        <v>1162</v>
      </c>
      <c r="E78" s="136" t="s">
        <v>1161</v>
      </c>
      <c r="F78" s="136" t="s">
        <v>1160</v>
      </c>
      <c r="G78" s="136" t="s">
        <v>1159</v>
      </c>
      <c r="H78" s="136" t="s">
        <v>1158</v>
      </c>
      <c r="I78" s="136" t="s">
        <v>1428</v>
      </c>
      <c r="J78" s="136" t="s">
        <v>1640</v>
      </c>
      <c r="K78" s="149">
        <v>0.92</v>
      </c>
      <c r="L78" s="189" t="s">
        <v>1820</v>
      </c>
    </row>
    <row r="79" spans="1:12" x14ac:dyDescent="0.25">
      <c r="A79" s="135" t="s">
        <v>304</v>
      </c>
      <c r="B79" s="136" t="s">
        <v>48</v>
      </c>
      <c r="C79" s="136">
        <v>1581</v>
      </c>
      <c r="D79" s="136" t="s">
        <v>1033</v>
      </c>
      <c r="E79" s="136" t="s">
        <v>1032</v>
      </c>
      <c r="F79" s="136" t="s">
        <v>1031</v>
      </c>
      <c r="G79" s="136" t="s">
        <v>1030</v>
      </c>
      <c r="H79" s="136" t="s">
        <v>58</v>
      </c>
      <c r="I79" s="136" t="s">
        <v>1429</v>
      </c>
      <c r="J79" s="136" t="s">
        <v>1641</v>
      </c>
      <c r="K79" s="149">
        <v>0.59</v>
      </c>
      <c r="L79" s="189" t="s">
        <v>1819</v>
      </c>
    </row>
    <row r="80" spans="1:12" x14ac:dyDescent="0.25">
      <c r="A80" s="135" t="s">
        <v>305</v>
      </c>
      <c r="B80" s="136" t="s">
        <v>48</v>
      </c>
      <c r="C80" s="136">
        <v>13085</v>
      </c>
      <c r="D80" s="136" t="s">
        <v>794</v>
      </c>
      <c r="E80" s="136" t="s">
        <v>793</v>
      </c>
      <c r="F80" s="136" t="s">
        <v>792</v>
      </c>
      <c r="G80" s="136" t="s">
        <v>791</v>
      </c>
      <c r="H80" s="136" t="s">
        <v>118</v>
      </c>
      <c r="I80" s="136" t="s">
        <v>1430</v>
      </c>
      <c r="J80" s="136" t="s">
        <v>1642</v>
      </c>
      <c r="K80" s="149">
        <v>1.02</v>
      </c>
      <c r="L80" s="189" t="s">
        <v>1822</v>
      </c>
    </row>
    <row r="81" spans="1:12" x14ac:dyDescent="0.25">
      <c r="A81" s="135" t="s">
        <v>306</v>
      </c>
      <c r="B81" s="136" t="s">
        <v>48</v>
      </c>
      <c r="C81" s="136">
        <v>8532</v>
      </c>
      <c r="D81" s="136" t="s">
        <v>566</v>
      </c>
      <c r="E81" s="136" t="s">
        <v>565</v>
      </c>
      <c r="F81" s="136" t="s">
        <v>564</v>
      </c>
      <c r="G81" s="136" t="s">
        <v>563</v>
      </c>
      <c r="H81" s="136" t="s">
        <v>562</v>
      </c>
      <c r="I81" s="136" t="s">
        <v>1431</v>
      </c>
      <c r="J81" s="136" t="s">
        <v>1643</v>
      </c>
      <c r="K81" s="149">
        <v>1.06</v>
      </c>
      <c r="L81" s="189" t="s">
        <v>1820</v>
      </c>
    </row>
    <row r="82" spans="1:12" x14ac:dyDescent="0.25">
      <c r="A82" s="135" t="s">
        <v>1331</v>
      </c>
      <c r="B82" s="136" t="s">
        <v>48</v>
      </c>
      <c r="C82" s="136">
        <v>10474</v>
      </c>
      <c r="D82" s="136" t="s">
        <v>1245</v>
      </c>
      <c r="E82" s="136" t="s">
        <v>1244</v>
      </c>
      <c r="F82" s="136" t="s">
        <v>1243</v>
      </c>
      <c r="G82" s="136" t="s">
        <v>1242</v>
      </c>
      <c r="H82" s="136" t="s">
        <v>1241</v>
      </c>
      <c r="I82" s="136" t="s">
        <v>1432</v>
      </c>
      <c r="J82" s="136" t="s">
        <v>1644</v>
      </c>
      <c r="K82" s="149">
        <v>0.8</v>
      </c>
      <c r="L82" s="189" t="s">
        <v>1819</v>
      </c>
    </row>
    <row r="83" spans="1:12" x14ac:dyDescent="0.25">
      <c r="A83" s="135" t="s">
        <v>307</v>
      </c>
      <c r="B83" s="136" t="s">
        <v>49</v>
      </c>
      <c r="C83" s="136">
        <v>15593</v>
      </c>
      <c r="D83" s="136" t="s">
        <v>739</v>
      </c>
      <c r="E83" s="136" t="s">
        <v>738</v>
      </c>
      <c r="F83" s="136" t="s">
        <v>737</v>
      </c>
      <c r="G83" s="136" t="s">
        <v>736</v>
      </c>
      <c r="H83" s="136" t="s">
        <v>143</v>
      </c>
      <c r="I83" s="136" t="s">
        <v>1433</v>
      </c>
      <c r="J83" s="136" t="s">
        <v>1645</v>
      </c>
      <c r="K83" s="149">
        <v>1.1299999999999999</v>
      </c>
      <c r="L83" s="189" t="s">
        <v>1827</v>
      </c>
    </row>
    <row r="84" spans="1:12" x14ac:dyDescent="0.25">
      <c r="A84" s="135" t="s">
        <v>308</v>
      </c>
      <c r="B84" s="136" t="s">
        <v>49</v>
      </c>
      <c r="C84" s="136">
        <v>294054</v>
      </c>
      <c r="D84" s="136" t="s">
        <v>1298</v>
      </c>
      <c r="E84" s="136" t="s">
        <v>1297</v>
      </c>
      <c r="F84" s="136" t="s">
        <v>1004</v>
      </c>
      <c r="G84" s="136" t="s">
        <v>1296</v>
      </c>
      <c r="H84" s="136" t="s">
        <v>185</v>
      </c>
      <c r="I84" s="136" t="s">
        <v>1434</v>
      </c>
      <c r="J84" s="136" t="s">
        <v>1646</v>
      </c>
      <c r="K84" s="149">
        <v>1.21</v>
      </c>
      <c r="L84" s="189" t="s">
        <v>1827</v>
      </c>
    </row>
    <row r="85" spans="1:12" x14ac:dyDescent="0.25">
      <c r="A85" s="135" t="s">
        <v>309</v>
      </c>
      <c r="B85" s="136" t="s">
        <v>48</v>
      </c>
      <c r="C85" s="136">
        <v>2564</v>
      </c>
      <c r="D85" s="136" t="s">
        <v>858</v>
      </c>
      <c r="E85" s="136" t="s">
        <v>857</v>
      </c>
      <c r="F85" s="136" t="s">
        <v>856</v>
      </c>
      <c r="G85" s="136" t="s">
        <v>855</v>
      </c>
      <c r="H85" s="136" t="s">
        <v>854</v>
      </c>
      <c r="I85" s="136" t="s">
        <v>1435</v>
      </c>
      <c r="J85" s="136" t="s">
        <v>1647</v>
      </c>
      <c r="K85" s="149">
        <v>1.05</v>
      </c>
      <c r="L85" s="189" t="s">
        <v>1822</v>
      </c>
    </row>
    <row r="86" spans="1:12" x14ac:dyDescent="0.25">
      <c r="A86" s="135" t="s">
        <v>310</v>
      </c>
      <c r="B86" s="136" t="s">
        <v>48</v>
      </c>
      <c r="C86" s="136">
        <v>11233</v>
      </c>
      <c r="D86" s="136" t="s">
        <v>735</v>
      </c>
      <c r="E86" s="136" t="s">
        <v>734</v>
      </c>
      <c r="F86" s="136" t="s">
        <v>733</v>
      </c>
      <c r="G86" s="136" t="s">
        <v>732</v>
      </c>
      <c r="H86" s="136" t="s">
        <v>59</v>
      </c>
      <c r="I86" s="136" t="s">
        <v>1436</v>
      </c>
      <c r="J86" s="136" t="s">
        <v>1648</v>
      </c>
      <c r="K86" s="149">
        <v>0.96</v>
      </c>
      <c r="L86" s="189" t="s">
        <v>1819</v>
      </c>
    </row>
    <row r="87" spans="1:12" x14ac:dyDescent="0.25">
      <c r="A87" s="135" t="s">
        <v>311</v>
      </c>
      <c r="B87" s="136" t="s">
        <v>49</v>
      </c>
      <c r="C87" s="136">
        <v>3642</v>
      </c>
      <c r="D87" s="136" t="s">
        <v>806</v>
      </c>
      <c r="E87" s="136" t="s">
        <v>805</v>
      </c>
      <c r="F87" s="136" t="s">
        <v>804</v>
      </c>
      <c r="G87" s="136" t="s">
        <v>800</v>
      </c>
      <c r="H87" s="136" t="s">
        <v>799</v>
      </c>
      <c r="I87" s="136" t="s">
        <v>1438</v>
      </c>
      <c r="J87" s="136" t="s">
        <v>1650</v>
      </c>
      <c r="K87" s="149">
        <v>1.1100000000000001</v>
      </c>
      <c r="L87" s="189" t="s">
        <v>1827</v>
      </c>
    </row>
    <row r="88" spans="1:12" x14ac:dyDescent="0.25">
      <c r="A88" s="135" t="s">
        <v>312</v>
      </c>
      <c r="B88" s="136" t="s">
        <v>49</v>
      </c>
      <c r="C88" s="136">
        <v>14514</v>
      </c>
      <c r="D88" s="136" t="s">
        <v>731</v>
      </c>
      <c r="E88" s="136" t="s">
        <v>730</v>
      </c>
      <c r="F88" s="136" t="s">
        <v>729</v>
      </c>
      <c r="G88" s="136" t="s">
        <v>728</v>
      </c>
      <c r="H88" s="136" t="s">
        <v>186</v>
      </c>
      <c r="I88" s="136" t="s">
        <v>1437</v>
      </c>
      <c r="J88" s="136" t="s">
        <v>1649</v>
      </c>
      <c r="K88" s="149">
        <v>1.19</v>
      </c>
      <c r="L88" s="189" t="s">
        <v>1827</v>
      </c>
    </row>
    <row r="89" spans="1:12" x14ac:dyDescent="0.25">
      <c r="A89" s="135" t="s">
        <v>313</v>
      </c>
      <c r="B89" s="136" t="s">
        <v>48</v>
      </c>
      <c r="C89" s="136">
        <v>3770</v>
      </c>
      <c r="D89" s="136" t="s">
        <v>526</v>
      </c>
      <c r="E89" s="136" t="s">
        <v>525</v>
      </c>
      <c r="F89" s="136" t="s">
        <v>524</v>
      </c>
      <c r="G89" s="136" t="s">
        <v>523</v>
      </c>
      <c r="H89" s="136" t="s">
        <v>522</v>
      </c>
      <c r="I89" s="136" t="s">
        <v>1439</v>
      </c>
      <c r="J89" s="136" t="s">
        <v>1651</v>
      </c>
      <c r="K89" s="149">
        <v>0.96</v>
      </c>
      <c r="L89" s="189" t="s">
        <v>1826</v>
      </c>
    </row>
    <row r="90" spans="1:12" x14ac:dyDescent="0.25">
      <c r="A90" s="135" t="s">
        <v>314</v>
      </c>
      <c r="B90" s="136" t="s">
        <v>48</v>
      </c>
      <c r="C90" s="136">
        <v>1814</v>
      </c>
      <c r="D90" s="136" t="s">
        <v>690</v>
      </c>
      <c r="E90" s="136" t="s">
        <v>689</v>
      </c>
      <c r="F90" s="136" t="s">
        <v>688</v>
      </c>
      <c r="G90" s="136" t="s">
        <v>687</v>
      </c>
      <c r="H90" s="136" t="s">
        <v>156</v>
      </c>
      <c r="I90" s="136" t="s">
        <v>1440</v>
      </c>
      <c r="J90" s="136" t="s">
        <v>1652</v>
      </c>
      <c r="K90" s="149">
        <v>0.77</v>
      </c>
      <c r="L90" s="189" t="s">
        <v>1825</v>
      </c>
    </row>
    <row r="91" spans="1:12" x14ac:dyDescent="0.25">
      <c r="A91" s="135" t="s">
        <v>315</v>
      </c>
      <c r="B91" s="136" t="s">
        <v>48</v>
      </c>
      <c r="C91" s="136">
        <v>2982</v>
      </c>
      <c r="D91" s="136" t="s">
        <v>1223</v>
      </c>
      <c r="E91" s="136" t="s">
        <v>1222</v>
      </c>
      <c r="F91" s="136" t="s">
        <v>1221</v>
      </c>
      <c r="G91" s="136" t="s">
        <v>1220</v>
      </c>
      <c r="H91" s="136" t="s">
        <v>81</v>
      </c>
      <c r="I91" s="136" t="s">
        <v>1441</v>
      </c>
      <c r="J91" s="136" t="s">
        <v>1653</v>
      </c>
      <c r="K91" s="149">
        <v>0.87</v>
      </c>
      <c r="L91" s="189" t="s">
        <v>1820</v>
      </c>
    </row>
    <row r="92" spans="1:12" x14ac:dyDescent="0.25">
      <c r="A92" s="135" t="s">
        <v>316</v>
      </c>
      <c r="B92" s="136" t="s">
        <v>48</v>
      </c>
      <c r="C92" s="136">
        <v>1444</v>
      </c>
      <c r="D92" s="136" t="s">
        <v>1123</v>
      </c>
      <c r="E92" s="136" t="s">
        <v>1122</v>
      </c>
      <c r="F92" s="136" t="s">
        <v>1121</v>
      </c>
      <c r="G92" s="136" t="s">
        <v>1120</v>
      </c>
      <c r="H92" s="136" t="s">
        <v>119</v>
      </c>
      <c r="I92" s="136" t="s">
        <v>1442</v>
      </c>
      <c r="J92" s="136" t="s">
        <v>1654</v>
      </c>
      <c r="K92" s="149">
        <v>0.86</v>
      </c>
      <c r="L92" s="189" t="s">
        <v>1822</v>
      </c>
    </row>
    <row r="93" spans="1:12" x14ac:dyDescent="0.25">
      <c r="A93" s="135" t="s">
        <v>317</v>
      </c>
      <c r="B93" s="136" t="s">
        <v>49</v>
      </c>
      <c r="C93" s="136">
        <v>5907</v>
      </c>
      <c r="D93" s="136" t="s">
        <v>539</v>
      </c>
      <c r="E93" s="136" t="s">
        <v>538</v>
      </c>
      <c r="F93" s="136" t="s">
        <v>537</v>
      </c>
      <c r="G93" s="136" t="s">
        <v>536</v>
      </c>
      <c r="H93" s="136" t="s">
        <v>187</v>
      </c>
      <c r="I93" s="136" t="s">
        <v>1443</v>
      </c>
      <c r="J93" s="136" t="s">
        <v>1655</v>
      </c>
      <c r="K93" s="149">
        <v>1.19</v>
      </c>
      <c r="L93" s="189" t="s">
        <v>1827</v>
      </c>
    </row>
    <row r="94" spans="1:12" x14ac:dyDescent="0.25">
      <c r="A94" s="135" t="s">
        <v>318</v>
      </c>
      <c r="B94" s="136" t="s">
        <v>48</v>
      </c>
      <c r="C94" s="136">
        <v>4042</v>
      </c>
      <c r="D94" s="136" t="s">
        <v>1119</v>
      </c>
      <c r="E94" s="136" t="s">
        <v>1118</v>
      </c>
      <c r="F94" s="136" t="s">
        <v>1117</v>
      </c>
      <c r="G94" s="136" t="s">
        <v>1116</v>
      </c>
      <c r="H94" s="136" t="s">
        <v>82</v>
      </c>
      <c r="I94" s="136" t="s">
        <v>1444</v>
      </c>
      <c r="J94" s="136" t="s">
        <v>1656</v>
      </c>
      <c r="K94" s="149">
        <v>0.91</v>
      </c>
      <c r="L94" s="189" t="s">
        <v>1820</v>
      </c>
    </row>
    <row r="95" spans="1:12" x14ac:dyDescent="0.25">
      <c r="A95" s="135" t="s">
        <v>319</v>
      </c>
      <c r="B95" s="136" t="s">
        <v>48</v>
      </c>
      <c r="C95" s="136">
        <v>2042</v>
      </c>
      <c r="D95" s="136" t="s">
        <v>702</v>
      </c>
      <c r="E95" s="136" t="s">
        <v>701</v>
      </c>
      <c r="F95" s="136" t="s">
        <v>700</v>
      </c>
      <c r="G95" s="136" t="s">
        <v>699</v>
      </c>
      <c r="H95" s="136" t="s">
        <v>83</v>
      </c>
      <c r="I95" s="136" t="s">
        <v>1445</v>
      </c>
      <c r="J95" s="136" t="s">
        <v>1657</v>
      </c>
      <c r="K95" s="149">
        <v>0.9</v>
      </c>
      <c r="L95" s="189" t="s">
        <v>1820</v>
      </c>
    </row>
    <row r="96" spans="1:12" x14ac:dyDescent="0.25">
      <c r="A96" s="135" t="s">
        <v>320</v>
      </c>
      <c r="B96" s="136" t="s">
        <v>48</v>
      </c>
      <c r="C96" s="136">
        <v>112395</v>
      </c>
      <c r="D96" s="136" t="s">
        <v>641</v>
      </c>
      <c r="E96" s="136" t="s">
        <v>640</v>
      </c>
      <c r="F96" s="136" t="s">
        <v>639</v>
      </c>
      <c r="G96" s="136" t="s">
        <v>638</v>
      </c>
      <c r="H96" s="136" t="s">
        <v>84</v>
      </c>
      <c r="I96" s="136" t="s">
        <v>1446</v>
      </c>
      <c r="J96" s="136" t="s">
        <v>1658</v>
      </c>
      <c r="K96" s="149">
        <v>0.97</v>
      </c>
      <c r="L96" s="189" t="s">
        <v>1820</v>
      </c>
    </row>
    <row r="97" spans="1:12" x14ac:dyDescent="0.25">
      <c r="A97" s="135" t="s">
        <v>321</v>
      </c>
      <c r="B97" s="136" t="s">
        <v>48</v>
      </c>
      <c r="C97" s="136">
        <v>4019</v>
      </c>
      <c r="D97" s="136" t="s">
        <v>957</v>
      </c>
      <c r="E97" s="136" t="s">
        <v>956</v>
      </c>
      <c r="F97" s="136" t="s">
        <v>955</v>
      </c>
      <c r="G97" s="136" t="s">
        <v>954</v>
      </c>
      <c r="H97" s="136" t="s">
        <v>85</v>
      </c>
      <c r="I97" s="136" t="s">
        <v>1447</v>
      </c>
      <c r="J97" s="136" t="s">
        <v>1659</v>
      </c>
      <c r="K97" s="149">
        <v>1.0900000000000001</v>
      </c>
      <c r="L97" s="189" t="s">
        <v>1820</v>
      </c>
    </row>
    <row r="98" spans="1:12" x14ac:dyDescent="0.25">
      <c r="A98" s="135" t="s">
        <v>322</v>
      </c>
      <c r="B98" s="136" t="s">
        <v>49</v>
      </c>
      <c r="C98" s="136">
        <v>16781</v>
      </c>
      <c r="D98" s="136" t="s">
        <v>1283</v>
      </c>
      <c r="E98" s="136" t="s">
        <v>1282</v>
      </c>
      <c r="F98" s="136" t="s">
        <v>1281</v>
      </c>
      <c r="G98" s="136" t="s">
        <v>1280</v>
      </c>
      <c r="H98" s="136" t="s">
        <v>188</v>
      </c>
      <c r="I98" s="136" t="s">
        <v>1448</v>
      </c>
      <c r="J98" s="136" t="s">
        <v>1660</v>
      </c>
      <c r="K98" s="149">
        <v>1.1299999999999999</v>
      </c>
      <c r="L98" s="189" t="s">
        <v>1827</v>
      </c>
    </row>
    <row r="99" spans="1:12" x14ac:dyDescent="0.25">
      <c r="A99" s="135" t="s">
        <v>323</v>
      </c>
      <c r="B99" s="136" t="s">
        <v>49</v>
      </c>
      <c r="C99" s="136">
        <v>8402</v>
      </c>
      <c r="D99" s="136" t="s">
        <v>727</v>
      </c>
      <c r="E99" s="136" t="s">
        <v>726</v>
      </c>
      <c r="F99" s="136" t="s">
        <v>725</v>
      </c>
      <c r="G99" s="136" t="s">
        <v>724</v>
      </c>
      <c r="H99" s="136" t="s">
        <v>189</v>
      </c>
      <c r="I99" s="136" t="s">
        <v>1449</v>
      </c>
      <c r="J99" s="136" t="s">
        <v>1661</v>
      </c>
      <c r="K99" s="149">
        <v>1.25</v>
      </c>
      <c r="L99" s="189" t="s">
        <v>1827</v>
      </c>
    </row>
    <row r="100" spans="1:12" x14ac:dyDescent="0.25">
      <c r="A100" s="135" t="s">
        <v>324</v>
      </c>
      <c r="B100" s="136" t="s">
        <v>48</v>
      </c>
      <c r="C100" s="136">
        <v>8458</v>
      </c>
      <c r="D100" s="136" t="s">
        <v>994</v>
      </c>
      <c r="E100" s="136" t="s">
        <v>993</v>
      </c>
      <c r="F100" s="136" t="s">
        <v>992</v>
      </c>
      <c r="G100" s="136" t="s">
        <v>991</v>
      </c>
      <c r="H100" s="136" t="s">
        <v>157</v>
      </c>
      <c r="I100" s="136" t="s">
        <v>1450</v>
      </c>
      <c r="J100" s="136" t="s">
        <v>1662</v>
      </c>
      <c r="K100" s="149">
        <v>1</v>
      </c>
      <c r="L100" s="189" t="s">
        <v>1825</v>
      </c>
    </row>
    <row r="101" spans="1:12" x14ac:dyDescent="0.25">
      <c r="A101" s="135" t="s">
        <v>325</v>
      </c>
      <c r="B101" s="136" t="s">
        <v>48</v>
      </c>
      <c r="C101" s="136">
        <v>3596</v>
      </c>
      <c r="D101" s="136" t="s">
        <v>949</v>
      </c>
      <c r="E101" s="136" t="s">
        <v>948</v>
      </c>
      <c r="F101" s="136" t="s">
        <v>947</v>
      </c>
      <c r="G101" s="136" t="s">
        <v>946</v>
      </c>
      <c r="H101" s="136" t="s">
        <v>103</v>
      </c>
      <c r="I101" s="136" t="s">
        <v>1451</v>
      </c>
      <c r="J101" s="136" t="s">
        <v>1663</v>
      </c>
      <c r="K101" s="149">
        <v>1.19</v>
      </c>
      <c r="L101" s="189" t="s">
        <v>1821</v>
      </c>
    </row>
    <row r="102" spans="1:12" x14ac:dyDescent="0.25">
      <c r="A102" s="135" t="s">
        <v>326</v>
      </c>
      <c r="B102" s="136" t="s">
        <v>48</v>
      </c>
      <c r="C102" s="136">
        <v>6980</v>
      </c>
      <c r="D102" s="136" t="s">
        <v>1074</v>
      </c>
      <c r="E102" s="136" t="s">
        <v>1073</v>
      </c>
      <c r="F102" s="136" t="s">
        <v>1072</v>
      </c>
      <c r="G102" s="136" t="s">
        <v>1071</v>
      </c>
      <c r="H102" s="136" t="s">
        <v>86</v>
      </c>
      <c r="I102" s="136" t="s">
        <v>1452</v>
      </c>
      <c r="J102" s="136" t="s">
        <v>1664</v>
      </c>
      <c r="K102" s="149">
        <v>1.07</v>
      </c>
      <c r="L102" s="189" t="s">
        <v>1820</v>
      </c>
    </row>
    <row r="103" spans="1:12" x14ac:dyDescent="0.25">
      <c r="A103" s="135" t="s">
        <v>327</v>
      </c>
      <c r="B103" s="136" t="s">
        <v>49</v>
      </c>
      <c r="C103" s="136">
        <v>4976</v>
      </c>
      <c r="D103" s="136" t="s">
        <v>607</v>
      </c>
      <c r="E103" s="136" t="s">
        <v>606</v>
      </c>
      <c r="F103" s="136" t="s">
        <v>605</v>
      </c>
      <c r="G103" s="136" t="s">
        <v>604</v>
      </c>
      <c r="H103" s="136" t="s">
        <v>603</v>
      </c>
      <c r="I103" s="136" t="s">
        <v>1453</v>
      </c>
      <c r="J103" s="136" t="s">
        <v>1665</v>
      </c>
      <c r="K103" s="149">
        <v>0.94</v>
      </c>
      <c r="L103" s="189" t="s">
        <v>1829</v>
      </c>
    </row>
    <row r="104" spans="1:12" x14ac:dyDescent="0.25">
      <c r="A104" s="135" t="s">
        <v>328</v>
      </c>
      <c r="B104" s="136" t="s">
        <v>48</v>
      </c>
      <c r="C104" s="136">
        <v>2689</v>
      </c>
      <c r="D104" s="136" t="s">
        <v>637</v>
      </c>
      <c r="E104" s="136" t="s">
        <v>636</v>
      </c>
      <c r="F104" s="136" t="s">
        <v>635</v>
      </c>
      <c r="G104" s="136" t="s">
        <v>634</v>
      </c>
      <c r="H104" s="136" t="s">
        <v>158</v>
      </c>
      <c r="I104" s="136" t="s">
        <v>1454</v>
      </c>
      <c r="J104" s="136" t="s">
        <v>1666</v>
      </c>
      <c r="K104" s="149">
        <v>1.08</v>
      </c>
      <c r="L104" s="189" t="s">
        <v>1825</v>
      </c>
    </row>
    <row r="105" spans="1:12" x14ac:dyDescent="0.25">
      <c r="A105" s="135" t="s">
        <v>329</v>
      </c>
      <c r="B105" s="136" t="s">
        <v>48</v>
      </c>
      <c r="C105" s="136">
        <v>3018</v>
      </c>
      <c r="D105" s="136" t="s">
        <v>678</v>
      </c>
      <c r="E105" s="136" t="s">
        <v>677</v>
      </c>
      <c r="F105" s="136" t="s">
        <v>676</v>
      </c>
      <c r="G105" s="136" t="s">
        <v>675</v>
      </c>
      <c r="H105" s="136" t="s">
        <v>159</v>
      </c>
      <c r="I105" s="136" t="s">
        <v>1455</v>
      </c>
      <c r="J105" s="136" t="s">
        <v>1667</v>
      </c>
      <c r="K105" s="149">
        <v>1.19</v>
      </c>
      <c r="L105" s="189" t="s">
        <v>1825</v>
      </c>
    </row>
    <row r="106" spans="1:12" x14ac:dyDescent="0.25">
      <c r="A106" s="135" t="s">
        <v>330</v>
      </c>
      <c r="B106" s="136" t="s">
        <v>48</v>
      </c>
      <c r="C106" s="136">
        <v>4567</v>
      </c>
      <c r="D106" s="136" t="s">
        <v>517</v>
      </c>
      <c r="E106" s="136" t="s">
        <v>516</v>
      </c>
      <c r="F106" s="136" t="s">
        <v>515</v>
      </c>
      <c r="G106" s="136" t="s">
        <v>514</v>
      </c>
      <c r="H106" s="136" t="s">
        <v>104</v>
      </c>
      <c r="I106" s="136" t="s">
        <v>1456</v>
      </c>
      <c r="J106" s="136" t="s">
        <v>1668</v>
      </c>
      <c r="K106" s="149">
        <v>1.04</v>
      </c>
      <c r="L106" s="189" t="s">
        <v>1821</v>
      </c>
    </row>
    <row r="107" spans="1:12" x14ac:dyDescent="0.25">
      <c r="A107" s="135" t="s">
        <v>331</v>
      </c>
      <c r="B107" s="136" t="s">
        <v>48</v>
      </c>
      <c r="C107" s="136">
        <v>3138</v>
      </c>
      <c r="D107" s="136" t="s">
        <v>757</v>
      </c>
      <c r="E107" s="136" t="s">
        <v>756</v>
      </c>
      <c r="F107" s="136" t="s">
        <v>755</v>
      </c>
      <c r="G107" s="136" t="s">
        <v>754</v>
      </c>
      <c r="H107" s="136" t="s">
        <v>753</v>
      </c>
      <c r="I107" s="136" t="s">
        <v>1457</v>
      </c>
      <c r="J107" s="136" t="s">
        <v>1669</v>
      </c>
      <c r="K107" s="149">
        <v>1.0900000000000001</v>
      </c>
      <c r="L107" s="189" t="s">
        <v>1825</v>
      </c>
    </row>
    <row r="108" spans="1:12" x14ac:dyDescent="0.25">
      <c r="A108" s="135" t="s">
        <v>332</v>
      </c>
      <c r="B108" s="136" t="s">
        <v>49</v>
      </c>
      <c r="C108" s="136">
        <v>5479</v>
      </c>
      <c r="D108" s="136" t="s">
        <v>1275</v>
      </c>
      <c r="E108" s="136" t="s">
        <v>1274</v>
      </c>
      <c r="F108" s="136" t="s">
        <v>1273</v>
      </c>
      <c r="G108" s="136" t="s">
        <v>1272</v>
      </c>
      <c r="H108" s="136" t="s">
        <v>190</v>
      </c>
      <c r="I108" s="136" t="s">
        <v>1458</v>
      </c>
      <c r="J108" s="136" t="s">
        <v>1670</v>
      </c>
      <c r="K108" s="149">
        <v>1.1100000000000001</v>
      </c>
      <c r="L108" s="189" t="s">
        <v>1827</v>
      </c>
    </row>
    <row r="109" spans="1:12" x14ac:dyDescent="0.25">
      <c r="A109" s="135" t="s">
        <v>333</v>
      </c>
      <c r="B109" s="136" t="s">
        <v>48</v>
      </c>
      <c r="C109" s="136">
        <v>5879</v>
      </c>
      <c r="D109" s="136" t="s">
        <v>790</v>
      </c>
      <c r="E109" s="136" t="s">
        <v>789</v>
      </c>
      <c r="F109" s="136" t="s">
        <v>788</v>
      </c>
      <c r="G109" s="136" t="s">
        <v>787</v>
      </c>
      <c r="H109" s="136" t="s">
        <v>60</v>
      </c>
      <c r="I109" s="136" t="s">
        <v>1459</v>
      </c>
      <c r="J109" s="136" t="s">
        <v>1671</v>
      </c>
      <c r="K109" s="149">
        <v>0.83</v>
      </c>
      <c r="L109" s="189" t="s">
        <v>1819</v>
      </c>
    </row>
    <row r="110" spans="1:12" x14ac:dyDescent="0.25">
      <c r="A110" s="135" t="s">
        <v>334</v>
      </c>
      <c r="B110" s="136" t="s">
        <v>48</v>
      </c>
      <c r="C110" s="136">
        <v>4216</v>
      </c>
      <c r="D110" s="136" t="s">
        <v>723</v>
      </c>
      <c r="E110" s="136" t="s">
        <v>722</v>
      </c>
      <c r="F110" s="136" t="s">
        <v>721</v>
      </c>
      <c r="G110" s="136" t="s">
        <v>720</v>
      </c>
      <c r="H110" s="136" t="s">
        <v>120</v>
      </c>
      <c r="I110" s="136" t="s">
        <v>1460</v>
      </c>
      <c r="J110" s="136" t="s">
        <v>1672</v>
      </c>
      <c r="K110" s="149">
        <v>1.07</v>
      </c>
      <c r="L110" s="189" t="s">
        <v>1822</v>
      </c>
    </row>
    <row r="111" spans="1:12" x14ac:dyDescent="0.25">
      <c r="A111" s="135" t="s">
        <v>335</v>
      </c>
      <c r="B111" s="136" t="s">
        <v>48</v>
      </c>
      <c r="C111" s="136">
        <v>18684</v>
      </c>
      <c r="D111" s="136" t="s">
        <v>616</v>
      </c>
      <c r="E111" s="136" t="s">
        <v>615</v>
      </c>
      <c r="F111" s="136" t="s">
        <v>614</v>
      </c>
      <c r="G111" s="136" t="s">
        <v>613</v>
      </c>
      <c r="H111" s="136" t="s">
        <v>61</v>
      </c>
      <c r="I111" s="136" t="s">
        <v>1461</v>
      </c>
      <c r="J111" s="136" t="s">
        <v>1673</v>
      </c>
      <c r="K111" s="149">
        <v>1.03</v>
      </c>
      <c r="L111" s="189" t="s">
        <v>1819</v>
      </c>
    </row>
    <row r="112" spans="1:12" x14ac:dyDescent="0.25">
      <c r="A112" s="135" t="s">
        <v>336</v>
      </c>
      <c r="B112" s="136" t="s">
        <v>48</v>
      </c>
      <c r="C112" s="136">
        <v>3415</v>
      </c>
      <c r="D112" s="136" t="s">
        <v>875</v>
      </c>
      <c r="E112" s="136" t="s">
        <v>874</v>
      </c>
      <c r="F112" s="136" t="s">
        <v>873</v>
      </c>
      <c r="G112" s="136" t="s">
        <v>872</v>
      </c>
      <c r="H112" s="136" t="s">
        <v>105</v>
      </c>
      <c r="I112" s="136" t="s">
        <v>1462</v>
      </c>
      <c r="J112" s="136" t="s">
        <v>1674</v>
      </c>
      <c r="K112" s="149">
        <v>1.04</v>
      </c>
      <c r="L112" s="189" t="s">
        <v>1821</v>
      </c>
    </row>
    <row r="113" spans="1:12" x14ac:dyDescent="0.25">
      <c r="A113" s="135" t="s">
        <v>337</v>
      </c>
      <c r="B113" s="136" t="s">
        <v>49</v>
      </c>
      <c r="C113" s="136">
        <v>5417</v>
      </c>
      <c r="D113" s="136" t="s">
        <v>916</v>
      </c>
      <c r="E113" s="136" t="s">
        <v>915</v>
      </c>
      <c r="F113" s="136" t="s">
        <v>914</v>
      </c>
      <c r="G113" s="136" t="s">
        <v>913</v>
      </c>
      <c r="H113" s="136" t="s">
        <v>202</v>
      </c>
      <c r="I113" s="136" t="s">
        <v>1463</v>
      </c>
      <c r="J113" s="136" t="s">
        <v>1675</v>
      </c>
      <c r="K113" s="149">
        <v>1.18</v>
      </c>
      <c r="L113" s="189" t="s">
        <v>1828</v>
      </c>
    </row>
    <row r="114" spans="1:12" x14ac:dyDescent="0.25">
      <c r="A114" s="135" t="s">
        <v>338</v>
      </c>
      <c r="B114" s="136" t="s">
        <v>48</v>
      </c>
      <c r="C114" s="136">
        <v>2650</v>
      </c>
      <c r="D114" s="136" t="s">
        <v>1024</v>
      </c>
      <c r="E114" s="136" t="s">
        <v>1023</v>
      </c>
      <c r="F114" s="136" t="s">
        <v>1022</v>
      </c>
      <c r="G114" s="136" t="s">
        <v>1021</v>
      </c>
      <c r="H114" s="136" t="s">
        <v>121</v>
      </c>
      <c r="I114" s="136" t="s">
        <v>1464</v>
      </c>
      <c r="J114" s="136" t="s">
        <v>1676</v>
      </c>
      <c r="K114" s="149">
        <v>1.1200000000000001</v>
      </c>
      <c r="L114" s="189" t="s">
        <v>1822</v>
      </c>
    </row>
    <row r="115" spans="1:12" x14ac:dyDescent="0.25">
      <c r="A115" s="135" t="s">
        <v>339</v>
      </c>
      <c r="B115" s="136" t="s">
        <v>49</v>
      </c>
      <c r="C115" s="136">
        <v>31881</v>
      </c>
      <c r="D115" s="136" t="s">
        <v>719</v>
      </c>
      <c r="E115" s="136" t="s">
        <v>718</v>
      </c>
      <c r="F115" s="136" t="s">
        <v>717</v>
      </c>
      <c r="G115" s="136" t="s">
        <v>716</v>
      </c>
      <c r="H115" s="136" t="s">
        <v>217</v>
      </c>
      <c r="I115" s="136" t="s">
        <v>1465</v>
      </c>
      <c r="J115" s="136" t="s">
        <v>1677</v>
      </c>
      <c r="K115" s="149">
        <v>1.0900000000000001</v>
      </c>
      <c r="L115" s="189" t="s">
        <v>1829</v>
      </c>
    </row>
    <row r="116" spans="1:12" x14ac:dyDescent="0.25">
      <c r="A116" s="135" t="s">
        <v>340</v>
      </c>
      <c r="B116" s="136" t="s">
        <v>48</v>
      </c>
      <c r="C116" s="136">
        <v>37430</v>
      </c>
      <c r="D116" s="136" t="s">
        <v>1078</v>
      </c>
      <c r="E116" s="136" t="s">
        <v>1077</v>
      </c>
      <c r="F116" s="136" t="s">
        <v>1076</v>
      </c>
      <c r="G116" s="136" t="s">
        <v>1075</v>
      </c>
      <c r="H116" s="136" t="s">
        <v>160</v>
      </c>
      <c r="I116" s="136" t="s">
        <v>1466</v>
      </c>
      <c r="J116" s="136" t="s">
        <v>1678</v>
      </c>
      <c r="K116" s="149">
        <v>1.27</v>
      </c>
      <c r="L116" s="189" t="s">
        <v>1825</v>
      </c>
    </row>
    <row r="117" spans="1:12" x14ac:dyDescent="0.25">
      <c r="A117" s="135" t="s">
        <v>341</v>
      </c>
      <c r="B117" s="136" t="s">
        <v>48</v>
      </c>
      <c r="C117" s="136">
        <v>1630</v>
      </c>
      <c r="D117" s="136" t="s">
        <v>1271</v>
      </c>
      <c r="E117" s="136" t="s">
        <v>1270</v>
      </c>
      <c r="F117" s="136" t="s">
        <v>1269</v>
      </c>
      <c r="G117" s="136" t="s">
        <v>1268</v>
      </c>
      <c r="H117" s="136" t="s">
        <v>62</v>
      </c>
      <c r="I117" s="136" t="s">
        <v>1467</v>
      </c>
      <c r="J117" s="136" t="s">
        <v>1679</v>
      </c>
      <c r="K117" s="149">
        <v>1.1000000000000001</v>
      </c>
      <c r="L117" s="189" t="s">
        <v>1819</v>
      </c>
    </row>
    <row r="118" spans="1:12" x14ac:dyDescent="0.25">
      <c r="A118" s="135" t="s">
        <v>342</v>
      </c>
      <c r="B118" s="136" t="s">
        <v>48</v>
      </c>
      <c r="C118" s="136">
        <v>4146</v>
      </c>
      <c r="D118" s="136" t="s">
        <v>853</v>
      </c>
      <c r="E118" s="136" t="s">
        <v>852</v>
      </c>
      <c r="F118" s="136" t="s">
        <v>851</v>
      </c>
      <c r="G118" s="136" t="s">
        <v>850</v>
      </c>
      <c r="H118" s="136" t="s">
        <v>87</v>
      </c>
      <c r="I118" s="136" t="s">
        <v>1468</v>
      </c>
      <c r="J118" s="136" t="s">
        <v>1680</v>
      </c>
      <c r="K118" s="149">
        <v>0.93</v>
      </c>
      <c r="L118" s="189" t="s">
        <v>1820</v>
      </c>
    </row>
    <row r="119" spans="1:12" x14ac:dyDescent="0.25">
      <c r="A119" s="135" t="s">
        <v>343</v>
      </c>
      <c r="B119" s="136" t="s">
        <v>48</v>
      </c>
      <c r="C119" s="136">
        <v>11916</v>
      </c>
      <c r="D119" s="136" t="s">
        <v>710</v>
      </c>
      <c r="E119" s="136" t="s">
        <v>709</v>
      </c>
      <c r="F119" s="136" t="s">
        <v>708</v>
      </c>
      <c r="G119" s="136" t="s">
        <v>707</v>
      </c>
      <c r="H119" s="136" t="s">
        <v>88</v>
      </c>
      <c r="I119" s="136" t="s">
        <v>1469</v>
      </c>
      <c r="J119" s="136" t="s">
        <v>1681</v>
      </c>
      <c r="K119" s="149">
        <v>0.98</v>
      </c>
      <c r="L119" s="189" t="s">
        <v>1820</v>
      </c>
    </row>
    <row r="120" spans="1:12" x14ac:dyDescent="0.25">
      <c r="A120" s="135" t="s">
        <v>344</v>
      </c>
      <c r="B120" s="136" t="s">
        <v>48</v>
      </c>
      <c r="C120" s="136">
        <v>347</v>
      </c>
      <c r="D120" s="136" t="s">
        <v>924</v>
      </c>
      <c r="E120" s="136" t="s">
        <v>923</v>
      </c>
      <c r="F120" s="136" t="s">
        <v>922</v>
      </c>
      <c r="G120" s="136" t="s">
        <v>921</v>
      </c>
      <c r="H120" s="136" t="s">
        <v>161</v>
      </c>
      <c r="I120" s="136" t="s">
        <v>1470</v>
      </c>
      <c r="J120" s="136" t="s">
        <v>1682</v>
      </c>
      <c r="K120" s="149">
        <v>0.52</v>
      </c>
      <c r="L120" s="189" t="s">
        <v>1825</v>
      </c>
    </row>
    <row r="121" spans="1:12" x14ac:dyDescent="0.25">
      <c r="A121" s="135" t="s">
        <v>345</v>
      </c>
      <c r="B121" s="136" t="s">
        <v>48</v>
      </c>
      <c r="C121" s="136">
        <v>7457</v>
      </c>
      <c r="D121" s="136" t="s">
        <v>535</v>
      </c>
      <c r="E121" s="136" t="s">
        <v>534</v>
      </c>
      <c r="F121" s="136" t="s">
        <v>533</v>
      </c>
      <c r="G121" s="136" t="s">
        <v>532</v>
      </c>
      <c r="H121" s="136" t="s">
        <v>531</v>
      </c>
      <c r="I121" s="136" t="s">
        <v>1471</v>
      </c>
      <c r="J121" s="136" t="s">
        <v>1683</v>
      </c>
      <c r="K121" s="149">
        <v>0.99</v>
      </c>
      <c r="L121" s="189" t="s">
        <v>1820</v>
      </c>
    </row>
    <row r="122" spans="1:12" x14ac:dyDescent="0.25">
      <c r="A122" s="135" t="s">
        <v>1332</v>
      </c>
      <c r="B122" s="136" t="s">
        <v>49</v>
      </c>
      <c r="C122" s="136">
        <v>18079</v>
      </c>
      <c r="D122" s="136" t="s">
        <v>1250</v>
      </c>
      <c r="E122" s="136" t="s">
        <v>1249</v>
      </c>
      <c r="F122" s="136" t="s">
        <v>1248</v>
      </c>
      <c r="G122" s="136" t="s">
        <v>1247</v>
      </c>
      <c r="H122" s="136" t="s">
        <v>1246</v>
      </c>
      <c r="I122" s="136" t="s">
        <v>1472</v>
      </c>
      <c r="J122" s="136" t="s">
        <v>1684</v>
      </c>
      <c r="K122" s="149">
        <v>0.95</v>
      </c>
      <c r="L122" s="189" t="s">
        <v>1830</v>
      </c>
    </row>
    <row r="123" spans="1:12" x14ac:dyDescent="0.25">
      <c r="A123" s="135" t="s">
        <v>346</v>
      </c>
      <c r="B123" s="136" t="s">
        <v>48</v>
      </c>
      <c r="C123" s="136">
        <v>6196</v>
      </c>
      <c r="D123" s="136" t="s">
        <v>1057</v>
      </c>
      <c r="E123" s="136" t="s">
        <v>1056</v>
      </c>
      <c r="F123" s="136" t="s">
        <v>1055</v>
      </c>
      <c r="G123" s="136" t="s">
        <v>1054</v>
      </c>
      <c r="H123" s="136" t="s">
        <v>174</v>
      </c>
      <c r="I123" s="136" t="s">
        <v>1473</v>
      </c>
      <c r="J123" s="136" t="s">
        <v>1685</v>
      </c>
      <c r="K123" s="149">
        <v>0.94</v>
      </c>
      <c r="L123" s="189" t="s">
        <v>1826</v>
      </c>
    </row>
    <row r="124" spans="1:12" x14ac:dyDescent="0.25">
      <c r="A124" s="135" t="s">
        <v>347</v>
      </c>
      <c r="B124" s="136" t="s">
        <v>48</v>
      </c>
      <c r="C124" s="136">
        <v>3529</v>
      </c>
      <c r="D124" s="136" t="s">
        <v>586</v>
      </c>
      <c r="E124" s="136" t="s">
        <v>585</v>
      </c>
      <c r="F124" s="136" t="s">
        <v>584</v>
      </c>
      <c r="G124" s="136" t="s">
        <v>583</v>
      </c>
      <c r="H124" s="136" t="s">
        <v>122</v>
      </c>
      <c r="I124" s="136" t="s">
        <v>1474</v>
      </c>
      <c r="J124" s="136" t="s">
        <v>1686</v>
      </c>
      <c r="K124" s="149">
        <v>0.97</v>
      </c>
      <c r="L124" s="189" t="s">
        <v>1822</v>
      </c>
    </row>
    <row r="125" spans="1:12" x14ac:dyDescent="0.25">
      <c r="A125" s="135" t="s">
        <v>348</v>
      </c>
      <c r="B125" s="136" t="s">
        <v>48</v>
      </c>
      <c r="C125" s="136">
        <v>1825</v>
      </c>
      <c r="D125" s="136" t="s">
        <v>471</v>
      </c>
      <c r="E125" s="136" t="s">
        <v>470</v>
      </c>
      <c r="F125" s="136" t="s">
        <v>469</v>
      </c>
      <c r="G125" s="136" t="s">
        <v>468</v>
      </c>
      <c r="H125" s="136" t="s">
        <v>89</v>
      </c>
      <c r="I125" s="136" t="s">
        <v>1475</v>
      </c>
      <c r="J125" s="136" t="s">
        <v>1687</v>
      </c>
      <c r="K125" s="149">
        <v>0.91</v>
      </c>
      <c r="L125" s="189" t="s">
        <v>1820</v>
      </c>
    </row>
    <row r="126" spans="1:12" x14ac:dyDescent="0.25">
      <c r="A126" s="135" t="s">
        <v>349</v>
      </c>
      <c r="B126" s="136" t="s">
        <v>48</v>
      </c>
      <c r="C126" s="136">
        <v>2354</v>
      </c>
      <c r="D126" s="136" t="s">
        <v>1240</v>
      </c>
      <c r="E126" s="136" t="s">
        <v>1239</v>
      </c>
      <c r="F126" s="136" t="s">
        <v>1238</v>
      </c>
      <c r="G126" s="136" t="s">
        <v>1237</v>
      </c>
      <c r="H126" s="136" t="s">
        <v>106</v>
      </c>
      <c r="I126" s="136" t="s">
        <v>1476</v>
      </c>
      <c r="J126" s="136" t="s">
        <v>1688</v>
      </c>
      <c r="K126" s="149">
        <v>0.86</v>
      </c>
      <c r="L126" s="189" t="s">
        <v>1821</v>
      </c>
    </row>
    <row r="127" spans="1:12" x14ac:dyDescent="0.25">
      <c r="A127" s="135" t="s">
        <v>350</v>
      </c>
      <c r="B127" s="136" t="s">
        <v>48</v>
      </c>
      <c r="C127" s="136">
        <v>4469</v>
      </c>
      <c r="D127" s="136" t="s">
        <v>810</v>
      </c>
      <c r="E127" s="136" t="s">
        <v>809</v>
      </c>
      <c r="F127" s="136" t="s">
        <v>808</v>
      </c>
      <c r="G127" s="136" t="s">
        <v>807</v>
      </c>
      <c r="H127" s="136" t="s">
        <v>90</v>
      </c>
      <c r="I127" s="136" t="s">
        <v>1477</v>
      </c>
      <c r="J127" s="136" t="s">
        <v>1689</v>
      </c>
      <c r="K127" s="149">
        <v>0.8</v>
      </c>
      <c r="L127" s="189" t="s">
        <v>1820</v>
      </c>
    </row>
    <row r="128" spans="1:12" x14ac:dyDescent="0.25">
      <c r="A128" s="135" t="s">
        <v>351</v>
      </c>
      <c r="B128" s="136" t="s">
        <v>48</v>
      </c>
      <c r="C128" s="136">
        <v>6346</v>
      </c>
      <c r="D128" s="136" t="s">
        <v>953</v>
      </c>
      <c r="E128" s="136" t="s">
        <v>952</v>
      </c>
      <c r="F128" s="136" t="s">
        <v>951</v>
      </c>
      <c r="G128" s="136" t="s">
        <v>950</v>
      </c>
      <c r="H128" s="136" t="s">
        <v>123</v>
      </c>
      <c r="I128" s="136" t="s">
        <v>1478</v>
      </c>
      <c r="J128" s="136" t="s">
        <v>1690</v>
      </c>
      <c r="K128" s="149">
        <v>1.01</v>
      </c>
      <c r="L128" s="189" t="s">
        <v>1822</v>
      </c>
    </row>
    <row r="129" spans="1:12" x14ac:dyDescent="0.25">
      <c r="A129" s="135" t="s">
        <v>352</v>
      </c>
      <c r="B129" s="136" t="s">
        <v>48</v>
      </c>
      <c r="C129" s="136">
        <v>16518</v>
      </c>
      <c r="D129" s="136" t="s">
        <v>1236</v>
      </c>
      <c r="E129" s="136" t="s">
        <v>1235</v>
      </c>
      <c r="F129" s="136" t="s">
        <v>1234</v>
      </c>
      <c r="G129" s="136" t="s">
        <v>1233</v>
      </c>
      <c r="H129" s="136" t="s">
        <v>175</v>
      </c>
      <c r="I129" s="136" t="s">
        <v>1479</v>
      </c>
      <c r="J129" s="136" t="s">
        <v>1691</v>
      </c>
      <c r="K129" s="149">
        <v>1.03</v>
      </c>
      <c r="L129" s="189" t="s">
        <v>1826</v>
      </c>
    </row>
    <row r="130" spans="1:12" x14ac:dyDescent="0.25">
      <c r="A130" s="135" t="s">
        <v>353</v>
      </c>
      <c r="B130" s="136" t="s">
        <v>48</v>
      </c>
      <c r="C130" s="136">
        <v>5155</v>
      </c>
      <c r="D130" s="136" t="s">
        <v>849</v>
      </c>
      <c r="E130" s="136" t="s">
        <v>848</v>
      </c>
      <c r="F130" s="136" t="s">
        <v>847</v>
      </c>
      <c r="G130" s="136" t="s">
        <v>846</v>
      </c>
      <c r="H130" s="136" t="s">
        <v>124</v>
      </c>
      <c r="I130" s="136" t="s">
        <v>1480</v>
      </c>
      <c r="J130" s="136" t="s">
        <v>1692</v>
      </c>
      <c r="K130" s="149">
        <v>1.19</v>
      </c>
      <c r="L130" s="189" t="s">
        <v>1822</v>
      </c>
    </row>
    <row r="131" spans="1:12" x14ac:dyDescent="0.25">
      <c r="A131" s="135" t="s">
        <v>354</v>
      </c>
      <c r="B131" s="136" t="s">
        <v>49</v>
      </c>
      <c r="C131" s="136">
        <v>3776</v>
      </c>
      <c r="D131" s="136" t="s">
        <v>1099</v>
      </c>
      <c r="E131" s="136" t="s">
        <v>1098</v>
      </c>
      <c r="F131" s="136" t="s">
        <v>1097</v>
      </c>
      <c r="G131" s="136" t="s">
        <v>1096</v>
      </c>
      <c r="H131" s="136" t="s">
        <v>203</v>
      </c>
      <c r="I131" s="136" t="s">
        <v>1481</v>
      </c>
      <c r="J131" s="136" t="s">
        <v>1693</v>
      </c>
      <c r="K131" s="149">
        <v>1.05</v>
      </c>
      <c r="L131" s="189" t="s">
        <v>1828</v>
      </c>
    </row>
    <row r="132" spans="1:12" x14ac:dyDescent="0.25">
      <c r="A132" s="135" t="s">
        <v>355</v>
      </c>
      <c r="B132" s="136" t="s">
        <v>48</v>
      </c>
      <c r="C132" s="136">
        <v>6829</v>
      </c>
      <c r="D132" s="136" t="s">
        <v>814</v>
      </c>
      <c r="E132" s="136" t="s">
        <v>813</v>
      </c>
      <c r="F132" s="136" t="s">
        <v>812</v>
      </c>
      <c r="G132" s="136" t="s">
        <v>811</v>
      </c>
      <c r="H132" s="136" t="s">
        <v>107</v>
      </c>
      <c r="I132" s="136" t="s">
        <v>1482</v>
      </c>
      <c r="J132" s="136" t="s">
        <v>1694</v>
      </c>
      <c r="K132" s="149">
        <v>1.1000000000000001</v>
      </c>
      <c r="L132" s="189" t="s">
        <v>1821</v>
      </c>
    </row>
    <row r="133" spans="1:12" x14ac:dyDescent="0.25">
      <c r="A133" s="135" t="s">
        <v>356</v>
      </c>
      <c r="B133" s="136" t="s">
        <v>48</v>
      </c>
      <c r="C133" s="136">
        <v>23636</v>
      </c>
      <c r="D133" s="136" t="s">
        <v>1006</v>
      </c>
      <c r="E133" s="136" t="s">
        <v>1005</v>
      </c>
      <c r="F133" s="136" t="s">
        <v>1004</v>
      </c>
      <c r="G133" s="136" t="s">
        <v>1003</v>
      </c>
      <c r="H133" s="136" t="s">
        <v>91</v>
      </c>
      <c r="I133" s="136" t="s">
        <v>1483</v>
      </c>
      <c r="J133" s="136" t="s">
        <v>1695</v>
      </c>
      <c r="K133" s="149">
        <v>0.98</v>
      </c>
      <c r="L133" s="189" t="s">
        <v>1820</v>
      </c>
    </row>
    <row r="134" spans="1:12" x14ac:dyDescent="0.25">
      <c r="A134" s="135" t="s">
        <v>357</v>
      </c>
      <c r="B134" s="136" t="s">
        <v>48</v>
      </c>
      <c r="C134" s="136">
        <v>5861</v>
      </c>
      <c r="D134" s="136" t="s">
        <v>467</v>
      </c>
      <c r="E134" s="136" t="s">
        <v>466</v>
      </c>
      <c r="F134" s="136" t="s">
        <v>465</v>
      </c>
      <c r="G134" s="136" t="s">
        <v>464</v>
      </c>
      <c r="H134" s="136" t="s">
        <v>63</v>
      </c>
      <c r="I134" s="136" t="s">
        <v>1484</v>
      </c>
      <c r="J134" s="136" t="s">
        <v>1696</v>
      </c>
      <c r="K134" s="149">
        <v>0.81</v>
      </c>
      <c r="L134" s="189" t="s">
        <v>1819</v>
      </c>
    </row>
    <row r="135" spans="1:12" x14ac:dyDescent="0.25">
      <c r="A135" s="135" t="s">
        <v>358</v>
      </c>
      <c r="B135" s="136" t="s">
        <v>48</v>
      </c>
      <c r="C135" s="136">
        <v>7549</v>
      </c>
      <c r="D135" s="136" t="s">
        <v>1232</v>
      </c>
      <c r="E135" s="136" t="s">
        <v>1231</v>
      </c>
      <c r="F135" s="136" t="s">
        <v>1230</v>
      </c>
      <c r="G135" s="136" t="s">
        <v>1229</v>
      </c>
      <c r="H135" s="136" t="s">
        <v>1228</v>
      </c>
      <c r="I135" s="136" t="s">
        <v>1485</v>
      </c>
      <c r="J135" s="136" t="s">
        <v>1697</v>
      </c>
      <c r="K135" s="149">
        <v>1.01</v>
      </c>
      <c r="L135" s="189" t="s">
        <v>1820</v>
      </c>
    </row>
    <row r="136" spans="1:12" x14ac:dyDescent="0.25">
      <c r="A136" s="135" t="s">
        <v>359</v>
      </c>
      <c r="B136" s="136" t="s">
        <v>48</v>
      </c>
      <c r="C136" s="136">
        <v>4142</v>
      </c>
      <c r="D136" s="136" t="s">
        <v>1227</v>
      </c>
      <c r="E136" s="136" t="s">
        <v>1226</v>
      </c>
      <c r="F136" s="136" t="s">
        <v>1225</v>
      </c>
      <c r="G136" s="136" t="s">
        <v>1224</v>
      </c>
      <c r="H136" s="136" t="s">
        <v>150</v>
      </c>
      <c r="I136" s="136" t="s">
        <v>1486</v>
      </c>
      <c r="J136" s="136" t="s">
        <v>1698</v>
      </c>
      <c r="K136" s="149">
        <v>0.98</v>
      </c>
      <c r="L136" s="189" t="s">
        <v>1824</v>
      </c>
    </row>
    <row r="137" spans="1:12" x14ac:dyDescent="0.25">
      <c r="A137" s="135" t="s">
        <v>360</v>
      </c>
      <c r="B137" s="136" t="s">
        <v>48</v>
      </c>
      <c r="C137" s="136">
        <v>5132</v>
      </c>
      <c r="D137" s="136" t="s">
        <v>974</v>
      </c>
      <c r="E137" s="136" t="s">
        <v>973</v>
      </c>
      <c r="F137" s="136" t="s">
        <v>972</v>
      </c>
      <c r="G137" s="136" t="s">
        <v>971</v>
      </c>
      <c r="H137" s="136" t="s">
        <v>64</v>
      </c>
      <c r="I137" s="136" t="s">
        <v>1487</v>
      </c>
      <c r="J137" s="136" t="s">
        <v>1699</v>
      </c>
      <c r="K137" s="149">
        <v>0.98</v>
      </c>
      <c r="L137" s="189" t="s">
        <v>1819</v>
      </c>
    </row>
    <row r="138" spans="1:12" x14ac:dyDescent="0.25">
      <c r="A138" s="135" t="s">
        <v>361</v>
      </c>
      <c r="B138" s="136" t="s">
        <v>48</v>
      </c>
      <c r="C138" s="136">
        <v>6178</v>
      </c>
      <c r="D138" s="136" t="s">
        <v>629</v>
      </c>
      <c r="E138" s="136" t="s">
        <v>628</v>
      </c>
      <c r="F138" s="136" t="s">
        <v>627</v>
      </c>
      <c r="G138" s="136" t="s">
        <v>626</v>
      </c>
      <c r="H138" s="136" t="s">
        <v>108</v>
      </c>
      <c r="I138" s="136" t="s">
        <v>1488</v>
      </c>
      <c r="J138" s="136" t="s">
        <v>1700</v>
      </c>
      <c r="K138" s="149">
        <v>1.04</v>
      </c>
      <c r="L138" s="189" t="s">
        <v>1821</v>
      </c>
    </row>
    <row r="139" spans="1:12" x14ac:dyDescent="0.25">
      <c r="A139" s="135" t="s">
        <v>362</v>
      </c>
      <c r="B139" s="136" t="s">
        <v>49</v>
      </c>
      <c r="C139" s="136">
        <v>19034</v>
      </c>
      <c r="D139" s="136" t="s">
        <v>841</v>
      </c>
      <c r="E139" s="136" t="s">
        <v>840</v>
      </c>
      <c r="F139" s="136" t="s">
        <v>839</v>
      </c>
      <c r="G139" s="136" t="s">
        <v>838</v>
      </c>
      <c r="H139" s="136" t="s">
        <v>204</v>
      </c>
      <c r="I139" s="136" t="s">
        <v>1489</v>
      </c>
      <c r="J139" s="136" t="s">
        <v>1701</v>
      </c>
      <c r="K139" s="149">
        <v>1.03</v>
      </c>
      <c r="L139" s="189" t="s">
        <v>1828</v>
      </c>
    </row>
    <row r="140" spans="1:12" x14ac:dyDescent="0.25">
      <c r="A140" s="135" t="s">
        <v>363</v>
      </c>
      <c r="B140" s="136" t="s">
        <v>48</v>
      </c>
      <c r="C140" s="136">
        <v>11343</v>
      </c>
      <c r="D140" s="136" t="s">
        <v>551</v>
      </c>
      <c r="E140" s="136" t="s">
        <v>550</v>
      </c>
      <c r="F140" s="136" t="s">
        <v>549</v>
      </c>
      <c r="G140" s="136" t="s">
        <v>548</v>
      </c>
      <c r="H140" s="136" t="s">
        <v>109</v>
      </c>
      <c r="I140" s="136" t="s">
        <v>1490</v>
      </c>
      <c r="J140" s="136" t="s">
        <v>1702</v>
      </c>
      <c r="K140" s="149">
        <v>1.1399999999999999</v>
      </c>
      <c r="L140" s="189" t="s">
        <v>1821</v>
      </c>
    </row>
    <row r="141" spans="1:12" x14ac:dyDescent="0.25">
      <c r="A141" s="135" t="s">
        <v>364</v>
      </c>
      <c r="B141" s="136" t="s">
        <v>48</v>
      </c>
      <c r="C141" s="136">
        <v>1296</v>
      </c>
      <c r="D141" s="136" t="s">
        <v>698</v>
      </c>
      <c r="E141" s="136" t="s">
        <v>697</v>
      </c>
      <c r="F141" s="136" t="s">
        <v>696</v>
      </c>
      <c r="G141" s="136" t="s">
        <v>695</v>
      </c>
      <c r="H141" s="136" t="s">
        <v>65</v>
      </c>
      <c r="I141" s="136" t="s">
        <v>1491</v>
      </c>
      <c r="J141" s="136" t="s">
        <v>1703</v>
      </c>
      <c r="K141" s="149">
        <v>0.95</v>
      </c>
      <c r="L141" s="189" t="s">
        <v>1819</v>
      </c>
    </row>
    <row r="142" spans="1:12" x14ac:dyDescent="0.25">
      <c r="A142" s="135" t="s">
        <v>365</v>
      </c>
      <c r="B142" s="136" t="s">
        <v>48</v>
      </c>
      <c r="C142" s="136">
        <v>2369</v>
      </c>
      <c r="D142" s="136" t="s">
        <v>978</v>
      </c>
      <c r="E142" s="136" t="s">
        <v>977</v>
      </c>
      <c r="F142" s="136" t="s">
        <v>976</v>
      </c>
      <c r="G142" s="136" t="s">
        <v>975</v>
      </c>
      <c r="H142" s="136" t="s">
        <v>125</v>
      </c>
      <c r="I142" s="136" t="s">
        <v>1492</v>
      </c>
      <c r="J142" s="136" t="s">
        <v>1704</v>
      </c>
      <c r="K142" s="149">
        <v>1.01</v>
      </c>
      <c r="L142" s="189" t="s">
        <v>1822</v>
      </c>
    </row>
    <row r="143" spans="1:12" x14ac:dyDescent="0.25">
      <c r="A143" s="135" t="s">
        <v>366</v>
      </c>
      <c r="B143" s="136" t="s">
        <v>49</v>
      </c>
      <c r="C143" s="136">
        <v>4361</v>
      </c>
      <c r="D143" s="136" t="s">
        <v>819</v>
      </c>
      <c r="E143" s="136" t="s">
        <v>818</v>
      </c>
      <c r="F143" s="136" t="s">
        <v>817</v>
      </c>
      <c r="G143" s="136" t="s">
        <v>816</v>
      </c>
      <c r="H143" s="136" t="s">
        <v>815</v>
      </c>
      <c r="I143" s="136" t="s">
        <v>1493</v>
      </c>
      <c r="J143" s="136" t="s">
        <v>1705</v>
      </c>
      <c r="K143" s="149">
        <v>0.91</v>
      </c>
      <c r="L143" s="189" t="s">
        <v>1829</v>
      </c>
    </row>
    <row r="144" spans="1:12" x14ac:dyDescent="0.25">
      <c r="A144" s="135" t="s">
        <v>367</v>
      </c>
      <c r="B144" s="136" t="s">
        <v>48</v>
      </c>
      <c r="C144" s="136">
        <v>9619</v>
      </c>
      <c r="D144" s="136" t="s">
        <v>1279</v>
      </c>
      <c r="E144" s="136" t="s">
        <v>1278</v>
      </c>
      <c r="F144" s="136" t="s">
        <v>1277</v>
      </c>
      <c r="G144" s="136" t="s">
        <v>1276</v>
      </c>
      <c r="H144" s="136" t="s">
        <v>162</v>
      </c>
      <c r="I144" s="136" t="s">
        <v>1494</v>
      </c>
      <c r="J144" s="136" t="s">
        <v>1706</v>
      </c>
      <c r="K144" s="149">
        <v>1.06</v>
      </c>
      <c r="L144" s="189" t="s">
        <v>1825</v>
      </c>
    </row>
    <row r="145" spans="1:12" x14ac:dyDescent="0.25">
      <c r="A145" s="135" t="s">
        <v>368</v>
      </c>
      <c r="B145" s="136" t="s">
        <v>48</v>
      </c>
      <c r="C145" s="136">
        <v>1127</v>
      </c>
      <c r="D145" s="136" t="s">
        <v>1082</v>
      </c>
      <c r="E145" s="136" t="s">
        <v>1081</v>
      </c>
      <c r="F145" s="136" t="s">
        <v>1080</v>
      </c>
      <c r="G145" s="136" t="s">
        <v>1079</v>
      </c>
      <c r="H145" s="136" t="s">
        <v>110</v>
      </c>
      <c r="I145" s="136" t="s">
        <v>1495</v>
      </c>
      <c r="J145" s="136" t="s">
        <v>1707</v>
      </c>
      <c r="K145" s="149">
        <v>0.8</v>
      </c>
      <c r="L145" s="189" t="s">
        <v>1821</v>
      </c>
    </row>
    <row r="146" spans="1:12" x14ac:dyDescent="0.25">
      <c r="A146" s="135" t="s">
        <v>369</v>
      </c>
      <c r="B146" s="136" t="s">
        <v>48</v>
      </c>
      <c r="C146" s="136">
        <v>11210</v>
      </c>
      <c r="D146" s="136" t="s">
        <v>786</v>
      </c>
      <c r="E146" s="136" t="s">
        <v>785</v>
      </c>
      <c r="F146" s="136" t="s">
        <v>784</v>
      </c>
      <c r="G146" s="136" t="s">
        <v>783</v>
      </c>
      <c r="H146" s="136" t="s">
        <v>126</v>
      </c>
      <c r="I146" s="136" t="s">
        <v>1496</v>
      </c>
      <c r="J146" s="136" t="s">
        <v>1708</v>
      </c>
      <c r="K146" s="149">
        <v>1.08</v>
      </c>
      <c r="L146" s="189" t="s">
        <v>1822</v>
      </c>
    </row>
    <row r="147" spans="1:12" x14ac:dyDescent="0.25">
      <c r="A147" s="135" t="s">
        <v>370</v>
      </c>
      <c r="B147" s="136" t="s">
        <v>48</v>
      </c>
      <c r="C147" s="136">
        <v>3046</v>
      </c>
      <c r="D147" s="136" t="s">
        <v>895</v>
      </c>
      <c r="E147" s="136" t="s">
        <v>894</v>
      </c>
      <c r="F147" s="136" t="s">
        <v>893</v>
      </c>
      <c r="G147" s="136" t="s">
        <v>892</v>
      </c>
      <c r="H147" s="136" t="s">
        <v>66</v>
      </c>
      <c r="I147" s="136" t="s">
        <v>1497</v>
      </c>
      <c r="J147" s="136" t="s">
        <v>1709</v>
      </c>
      <c r="K147" s="149">
        <v>0.56000000000000005</v>
      </c>
      <c r="L147" s="189" t="s">
        <v>1819</v>
      </c>
    </row>
    <row r="148" spans="1:12" x14ac:dyDescent="0.25">
      <c r="A148" s="135" t="s">
        <v>371</v>
      </c>
      <c r="B148" s="136" t="s">
        <v>48</v>
      </c>
      <c r="C148" s="136">
        <v>3105</v>
      </c>
      <c r="D148" s="136" t="s">
        <v>782</v>
      </c>
      <c r="E148" s="136" t="s">
        <v>781</v>
      </c>
      <c r="F148" s="136" t="s">
        <v>780</v>
      </c>
      <c r="G148" s="136" t="s">
        <v>779</v>
      </c>
      <c r="H148" s="136" t="s">
        <v>127</v>
      </c>
      <c r="I148" s="136" t="s">
        <v>1498</v>
      </c>
      <c r="J148" s="136" t="s">
        <v>1710</v>
      </c>
      <c r="K148" s="149">
        <v>1.05</v>
      </c>
      <c r="L148" s="189" t="s">
        <v>1822</v>
      </c>
    </row>
    <row r="149" spans="1:12" x14ac:dyDescent="0.25">
      <c r="A149" s="135" t="s">
        <v>372</v>
      </c>
      <c r="B149" s="136" t="s">
        <v>48</v>
      </c>
      <c r="C149" s="136">
        <v>7002</v>
      </c>
      <c r="D149" s="136" t="s">
        <v>883</v>
      </c>
      <c r="E149" s="136" t="s">
        <v>882</v>
      </c>
      <c r="F149" s="136" t="s">
        <v>881</v>
      </c>
      <c r="G149" s="136" t="s">
        <v>880</v>
      </c>
      <c r="H149" s="136" t="s">
        <v>92</v>
      </c>
      <c r="I149" s="136" t="s">
        <v>1499</v>
      </c>
      <c r="J149" s="136" t="s">
        <v>1711</v>
      </c>
      <c r="K149" s="149">
        <v>0.95</v>
      </c>
      <c r="L149" s="189" t="s">
        <v>1820</v>
      </c>
    </row>
    <row r="150" spans="1:12" x14ac:dyDescent="0.25">
      <c r="A150" s="135" t="s">
        <v>373</v>
      </c>
      <c r="B150" s="136" t="s">
        <v>48</v>
      </c>
      <c r="C150" s="136">
        <v>4579</v>
      </c>
      <c r="D150" s="136" t="s">
        <v>459</v>
      </c>
      <c r="E150" s="136" t="s">
        <v>458</v>
      </c>
      <c r="F150" s="136" t="s">
        <v>457</v>
      </c>
      <c r="G150" s="136" t="s">
        <v>456</v>
      </c>
      <c r="H150" s="136" t="s">
        <v>93</v>
      </c>
      <c r="I150" s="136" t="s">
        <v>1500</v>
      </c>
      <c r="J150" s="136" t="s">
        <v>1712</v>
      </c>
      <c r="K150" s="149">
        <v>0.93</v>
      </c>
      <c r="L150" s="189" t="s">
        <v>1820</v>
      </c>
    </row>
    <row r="151" spans="1:12" x14ac:dyDescent="0.25">
      <c r="A151" s="135" t="s">
        <v>374</v>
      </c>
      <c r="B151" s="136" t="s">
        <v>48</v>
      </c>
      <c r="C151" s="136">
        <v>3885</v>
      </c>
      <c r="D151" s="136" t="s">
        <v>686</v>
      </c>
      <c r="E151" s="136" t="s">
        <v>685</v>
      </c>
      <c r="F151" s="136" t="s">
        <v>684</v>
      </c>
      <c r="G151" s="136" t="s">
        <v>683</v>
      </c>
      <c r="H151" s="136" t="s">
        <v>163</v>
      </c>
      <c r="I151" s="136" t="s">
        <v>1501</v>
      </c>
      <c r="J151" s="136" t="s">
        <v>1713</v>
      </c>
      <c r="K151" s="149">
        <v>0.91</v>
      </c>
      <c r="L151" s="189" t="s">
        <v>1825</v>
      </c>
    </row>
    <row r="152" spans="1:12" x14ac:dyDescent="0.25">
      <c r="A152" s="135" t="s">
        <v>375</v>
      </c>
      <c r="B152" s="136" t="s">
        <v>48</v>
      </c>
      <c r="C152" s="136">
        <v>17729</v>
      </c>
      <c r="D152" s="136" t="s">
        <v>765</v>
      </c>
      <c r="E152" s="136" t="s">
        <v>764</v>
      </c>
      <c r="F152" s="136" t="s">
        <v>763</v>
      </c>
      <c r="G152" s="136" t="s">
        <v>762</v>
      </c>
      <c r="H152" s="136" t="s">
        <v>151</v>
      </c>
      <c r="I152" s="136" t="s">
        <v>1502</v>
      </c>
      <c r="J152" s="136" t="s">
        <v>1714</v>
      </c>
      <c r="K152" s="149">
        <v>1.05</v>
      </c>
      <c r="L152" s="189" t="s">
        <v>1824</v>
      </c>
    </row>
    <row r="153" spans="1:12" x14ac:dyDescent="0.25">
      <c r="A153" s="135" t="s">
        <v>376</v>
      </c>
      <c r="B153" s="136" t="s">
        <v>49</v>
      </c>
      <c r="C153" s="136">
        <v>13702</v>
      </c>
      <c r="D153" s="136" t="s">
        <v>778</v>
      </c>
      <c r="E153" s="136" t="s">
        <v>777</v>
      </c>
      <c r="F153" s="136" t="s">
        <v>776</v>
      </c>
      <c r="G153" s="136" t="s">
        <v>775</v>
      </c>
      <c r="H153" s="136" t="s">
        <v>222</v>
      </c>
      <c r="I153" s="136" t="s">
        <v>1503</v>
      </c>
      <c r="J153" s="136" t="s">
        <v>1715</v>
      </c>
      <c r="K153" s="149">
        <v>0.95</v>
      </c>
      <c r="L153" s="189" t="s">
        <v>1830</v>
      </c>
    </row>
    <row r="154" spans="1:12" x14ac:dyDescent="0.25">
      <c r="A154" s="135" t="s">
        <v>377</v>
      </c>
      <c r="B154" s="136" t="s">
        <v>48</v>
      </c>
      <c r="C154" s="136">
        <v>16609</v>
      </c>
      <c r="D154" s="136" t="s">
        <v>1199</v>
      </c>
      <c r="E154" s="136" t="s">
        <v>1198</v>
      </c>
      <c r="F154" s="136" t="s">
        <v>1197</v>
      </c>
      <c r="G154" s="136" t="s">
        <v>1196</v>
      </c>
      <c r="H154" s="136" t="s">
        <v>111</v>
      </c>
      <c r="I154" s="136" t="s">
        <v>1504</v>
      </c>
      <c r="J154" s="136" t="s">
        <v>1716</v>
      </c>
      <c r="K154" s="149">
        <v>1.1000000000000001</v>
      </c>
      <c r="L154" s="189" t="s">
        <v>1821</v>
      </c>
    </row>
    <row r="155" spans="1:12" x14ac:dyDescent="0.25">
      <c r="A155" s="135" t="s">
        <v>378</v>
      </c>
      <c r="B155" s="136" t="s">
        <v>48</v>
      </c>
      <c r="C155" s="136">
        <v>25890</v>
      </c>
      <c r="D155" s="136" t="s">
        <v>1306</v>
      </c>
      <c r="E155" s="136" t="s">
        <v>1305</v>
      </c>
      <c r="F155" s="136" t="s">
        <v>1304</v>
      </c>
      <c r="G155" s="136" t="s">
        <v>1303</v>
      </c>
      <c r="H155" s="136" t="s">
        <v>94</v>
      </c>
      <c r="I155" s="136" t="s">
        <v>1505</v>
      </c>
      <c r="J155" s="136" t="s">
        <v>1717</v>
      </c>
      <c r="K155" s="149">
        <v>1</v>
      </c>
      <c r="L155" s="189" t="s">
        <v>1820</v>
      </c>
    </row>
    <row r="156" spans="1:12" x14ac:dyDescent="0.25">
      <c r="A156" s="135" t="s">
        <v>379</v>
      </c>
      <c r="B156" s="136" t="s">
        <v>48</v>
      </c>
      <c r="C156" s="136">
        <v>15161</v>
      </c>
      <c r="D156" s="136" t="s">
        <v>1319</v>
      </c>
      <c r="E156" s="136" t="s">
        <v>1318</v>
      </c>
      <c r="F156" s="136" t="s">
        <v>1317</v>
      </c>
      <c r="G156" s="136" t="s">
        <v>1316</v>
      </c>
      <c r="H156" s="136" t="s">
        <v>128</v>
      </c>
      <c r="I156" s="136" t="s">
        <v>1506</v>
      </c>
      <c r="J156" s="136" t="s">
        <v>1718</v>
      </c>
      <c r="K156" s="149">
        <v>1.04</v>
      </c>
      <c r="L156" s="189" t="s">
        <v>1822</v>
      </c>
    </row>
    <row r="157" spans="1:12" x14ac:dyDescent="0.25">
      <c r="A157" s="135" t="s">
        <v>380</v>
      </c>
      <c r="B157" s="136" t="s">
        <v>48</v>
      </c>
      <c r="C157" s="136">
        <v>2215</v>
      </c>
      <c r="D157" s="136" t="s">
        <v>1107</v>
      </c>
      <c r="E157" s="136" t="s">
        <v>1106</v>
      </c>
      <c r="F157" s="136" t="s">
        <v>1105</v>
      </c>
      <c r="G157" s="136" t="s">
        <v>1104</v>
      </c>
      <c r="H157" s="136" t="s">
        <v>164</v>
      </c>
      <c r="I157" s="136" t="s">
        <v>1507</v>
      </c>
      <c r="J157" s="136" t="s">
        <v>1719</v>
      </c>
      <c r="K157" s="149">
        <v>1.07</v>
      </c>
      <c r="L157" s="189" t="s">
        <v>1825</v>
      </c>
    </row>
    <row r="158" spans="1:12" x14ac:dyDescent="0.25">
      <c r="A158" s="135" t="s">
        <v>381</v>
      </c>
      <c r="B158" s="136" t="s">
        <v>48</v>
      </c>
      <c r="C158" s="136">
        <v>524</v>
      </c>
      <c r="D158" s="136" t="s">
        <v>530</v>
      </c>
      <c r="E158" s="136" t="s">
        <v>529</v>
      </c>
      <c r="F158" s="136" t="s">
        <v>528</v>
      </c>
      <c r="G158" s="136" t="s">
        <v>527</v>
      </c>
      <c r="H158" s="136" t="s">
        <v>129</v>
      </c>
      <c r="I158" s="136" t="s">
        <v>1508</v>
      </c>
      <c r="J158" s="136" t="s">
        <v>1720</v>
      </c>
      <c r="K158" s="149">
        <v>0.71</v>
      </c>
      <c r="L158" s="189" t="s">
        <v>1822</v>
      </c>
    </row>
    <row r="159" spans="1:12" x14ac:dyDescent="0.25">
      <c r="A159" s="135" t="s">
        <v>382</v>
      </c>
      <c r="B159" s="136" t="s">
        <v>48</v>
      </c>
      <c r="C159" s="136">
        <v>1921</v>
      </c>
      <c r="D159" s="136" t="s">
        <v>748</v>
      </c>
      <c r="E159" s="136" t="s">
        <v>747</v>
      </c>
      <c r="F159" s="136" t="s">
        <v>746</v>
      </c>
      <c r="G159" s="136" t="s">
        <v>745</v>
      </c>
      <c r="H159" s="136" t="s">
        <v>95</v>
      </c>
      <c r="I159" s="136" t="s">
        <v>1509</v>
      </c>
      <c r="J159" s="136" t="s">
        <v>1721</v>
      </c>
      <c r="K159" s="149">
        <v>0.96</v>
      </c>
      <c r="L159" s="189" t="s">
        <v>1820</v>
      </c>
    </row>
    <row r="160" spans="1:12" x14ac:dyDescent="0.25">
      <c r="A160" s="135" t="s">
        <v>383</v>
      </c>
      <c r="B160" s="136" t="s">
        <v>48</v>
      </c>
      <c r="C160" s="136">
        <v>4034</v>
      </c>
      <c r="D160" s="136" t="s">
        <v>1195</v>
      </c>
      <c r="E160" s="136" t="s">
        <v>1194</v>
      </c>
      <c r="F160" s="136" t="s">
        <v>1193</v>
      </c>
      <c r="G160" s="136" t="s">
        <v>1192</v>
      </c>
      <c r="H160" s="136" t="s">
        <v>96</v>
      </c>
      <c r="I160" s="136" t="s">
        <v>1510</v>
      </c>
      <c r="J160" s="136" t="s">
        <v>1722</v>
      </c>
      <c r="K160" s="149">
        <v>1</v>
      </c>
      <c r="L160" s="189" t="s">
        <v>1820</v>
      </c>
    </row>
    <row r="161" spans="1:12" x14ac:dyDescent="0.25">
      <c r="A161" s="135" t="s">
        <v>384</v>
      </c>
      <c r="B161" s="136" t="s">
        <v>48</v>
      </c>
      <c r="C161" s="136">
        <v>3910</v>
      </c>
      <c r="D161" s="136" t="s">
        <v>891</v>
      </c>
      <c r="E161" s="136" t="s">
        <v>890</v>
      </c>
      <c r="F161" s="136" t="s">
        <v>889</v>
      </c>
      <c r="G161" s="136" t="s">
        <v>888</v>
      </c>
      <c r="H161" s="136" t="s">
        <v>165</v>
      </c>
      <c r="I161" s="136" t="s">
        <v>1511</v>
      </c>
      <c r="J161" s="136" t="s">
        <v>1723</v>
      </c>
      <c r="K161" s="149">
        <v>1.1599999999999999</v>
      </c>
      <c r="L161" s="189" t="s">
        <v>1825</v>
      </c>
    </row>
    <row r="162" spans="1:12" x14ac:dyDescent="0.25">
      <c r="A162" s="135" t="s">
        <v>385</v>
      </c>
      <c r="B162" s="136" t="s">
        <v>48</v>
      </c>
      <c r="C162" s="136">
        <v>2298</v>
      </c>
      <c r="D162" s="136" t="s">
        <v>828</v>
      </c>
      <c r="E162" s="136" t="s">
        <v>827</v>
      </c>
      <c r="F162" s="136" t="s">
        <v>826</v>
      </c>
      <c r="G162" s="136" t="s">
        <v>825</v>
      </c>
      <c r="H162" s="136" t="s">
        <v>824</v>
      </c>
      <c r="I162" s="136" t="s">
        <v>1513</v>
      </c>
      <c r="J162" s="136" t="s">
        <v>1725</v>
      </c>
      <c r="K162" s="149">
        <v>0.9</v>
      </c>
      <c r="L162" s="189" t="s">
        <v>1820</v>
      </c>
    </row>
    <row r="163" spans="1:12" x14ac:dyDescent="0.25">
      <c r="A163" s="135" t="s">
        <v>1333</v>
      </c>
      <c r="B163" s="136" t="s">
        <v>48</v>
      </c>
      <c r="C163" s="136">
        <v>2161</v>
      </c>
      <c r="D163" s="136" t="s">
        <v>489</v>
      </c>
      <c r="E163" s="136" t="s">
        <v>488</v>
      </c>
      <c r="F163" s="136" t="s">
        <v>487</v>
      </c>
      <c r="G163" s="136" t="s">
        <v>486</v>
      </c>
      <c r="H163" s="136" t="s">
        <v>485</v>
      </c>
      <c r="I163" s="136" t="s">
        <v>1514</v>
      </c>
      <c r="J163" s="136" t="s">
        <v>1726</v>
      </c>
      <c r="K163" s="149">
        <v>0.94</v>
      </c>
      <c r="L163" s="189" t="s">
        <v>1820</v>
      </c>
    </row>
    <row r="164" spans="1:12" x14ac:dyDescent="0.25">
      <c r="A164" s="135" t="s">
        <v>559</v>
      </c>
      <c r="B164" s="136" t="s">
        <v>48</v>
      </c>
      <c r="C164" s="136">
        <v>1184</v>
      </c>
      <c r="D164" s="136" t="s">
        <v>561</v>
      </c>
      <c r="E164" s="136" t="s">
        <v>560</v>
      </c>
      <c r="F164" s="136" t="s">
        <v>558</v>
      </c>
      <c r="G164" s="136" t="s">
        <v>557</v>
      </c>
      <c r="H164" s="136" t="s">
        <v>556</v>
      </c>
      <c r="I164" s="136" t="s">
        <v>1512</v>
      </c>
      <c r="J164" s="136" t="s">
        <v>1724</v>
      </c>
      <c r="K164" s="149">
        <v>0.92</v>
      </c>
      <c r="L164" s="189" t="s">
        <v>1820</v>
      </c>
    </row>
    <row r="165" spans="1:12" x14ac:dyDescent="0.25">
      <c r="A165" s="135" t="s">
        <v>386</v>
      </c>
      <c r="B165" s="136" t="s">
        <v>48</v>
      </c>
      <c r="C165" s="136">
        <v>2789</v>
      </c>
      <c r="D165" s="136" t="s">
        <v>451</v>
      </c>
      <c r="E165" s="136" t="s">
        <v>450</v>
      </c>
      <c r="F165" s="136" t="s">
        <v>449</v>
      </c>
      <c r="G165" s="136" t="s">
        <v>448</v>
      </c>
      <c r="H165" s="136" t="s">
        <v>447</v>
      </c>
      <c r="I165" s="136" t="s">
        <v>1515</v>
      </c>
      <c r="J165" s="136" t="s">
        <v>1727</v>
      </c>
      <c r="K165" s="149">
        <v>0.78</v>
      </c>
      <c r="L165" s="189" t="s">
        <v>1819</v>
      </c>
    </row>
    <row r="166" spans="1:12" x14ac:dyDescent="0.25">
      <c r="A166" s="135" t="s">
        <v>1334</v>
      </c>
      <c r="B166" s="136" t="s">
        <v>48</v>
      </c>
      <c r="C166" s="136">
        <v>2096</v>
      </c>
      <c r="D166" s="136" t="s">
        <v>484</v>
      </c>
      <c r="E166" s="136" t="s">
        <v>483</v>
      </c>
      <c r="F166" s="136" t="s">
        <v>482</v>
      </c>
      <c r="G166" s="136" t="s">
        <v>481</v>
      </c>
      <c r="H166" s="136" t="s">
        <v>480</v>
      </c>
      <c r="I166" s="136" t="s">
        <v>1516</v>
      </c>
      <c r="J166" s="136" t="s">
        <v>1728</v>
      </c>
      <c r="K166" s="149">
        <v>1.07</v>
      </c>
      <c r="L166" s="189" t="s">
        <v>1820</v>
      </c>
    </row>
    <row r="167" spans="1:12" x14ac:dyDescent="0.25">
      <c r="A167" s="135" t="s">
        <v>387</v>
      </c>
      <c r="B167" s="136" t="s">
        <v>48</v>
      </c>
      <c r="C167" s="136">
        <v>2007</v>
      </c>
      <c r="D167" s="136" t="s">
        <v>1111</v>
      </c>
      <c r="E167" s="136" t="s">
        <v>1110</v>
      </c>
      <c r="F167" s="136" t="s">
        <v>1109</v>
      </c>
      <c r="G167" s="136" t="s">
        <v>1108</v>
      </c>
      <c r="H167" s="136" t="s">
        <v>97</v>
      </c>
      <c r="I167" s="136" t="s">
        <v>1517</v>
      </c>
      <c r="J167" s="136" t="s">
        <v>1729</v>
      </c>
      <c r="K167" s="149">
        <v>0.97</v>
      </c>
      <c r="L167" s="189" t="s">
        <v>1820</v>
      </c>
    </row>
    <row r="168" spans="1:12" x14ac:dyDescent="0.25">
      <c r="A168" s="135" t="s">
        <v>388</v>
      </c>
      <c r="B168" s="136" t="s">
        <v>48</v>
      </c>
      <c r="C168" s="136">
        <v>1381</v>
      </c>
      <c r="D168" s="136" t="s">
        <v>1323</v>
      </c>
      <c r="E168" s="136" t="s">
        <v>1322</v>
      </c>
      <c r="F168" s="136" t="s">
        <v>1321</v>
      </c>
      <c r="G168" s="136" t="s">
        <v>1320</v>
      </c>
      <c r="H168" s="136" t="s">
        <v>67</v>
      </c>
      <c r="I168" s="136" t="s">
        <v>1518</v>
      </c>
      <c r="J168" s="136" t="s">
        <v>1730</v>
      </c>
      <c r="K168" s="149">
        <v>0.4</v>
      </c>
      <c r="L168" s="189" t="s">
        <v>1819</v>
      </c>
    </row>
    <row r="169" spans="1:12" x14ac:dyDescent="0.25">
      <c r="A169" s="135" t="s">
        <v>389</v>
      </c>
      <c r="B169" s="136" t="s">
        <v>49</v>
      </c>
      <c r="C169" s="136">
        <v>6245</v>
      </c>
      <c r="D169" s="136" t="s">
        <v>715</v>
      </c>
      <c r="E169" s="136" t="s">
        <v>714</v>
      </c>
      <c r="F169" s="136" t="s">
        <v>713</v>
      </c>
      <c r="G169" s="136" t="s">
        <v>712</v>
      </c>
      <c r="H169" s="136" t="s">
        <v>711</v>
      </c>
      <c r="I169" s="136" t="s">
        <v>1519</v>
      </c>
      <c r="J169" s="136" t="s">
        <v>1731</v>
      </c>
      <c r="K169" s="149">
        <v>1.18</v>
      </c>
      <c r="L169" s="189" t="s">
        <v>1829</v>
      </c>
    </row>
    <row r="170" spans="1:12" x14ac:dyDescent="0.25">
      <c r="A170" s="135" t="s">
        <v>390</v>
      </c>
      <c r="B170" s="136" t="s">
        <v>49</v>
      </c>
      <c r="C170" s="136">
        <v>8797</v>
      </c>
      <c r="D170" s="136" t="s">
        <v>1115</v>
      </c>
      <c r="E170" s="136" t="s">
        <v>1114</v>
      </c>
      <c r="F170" s="136" t="s">
        <v>1113</v>
      </c>
      <c r="G170" s="136" t="s">
        <v>1112</v>
      </c>
      <c r="H170" s="136" t="s">
        <v>205</v>
      </c>
      <c r="I170" s="136" t="s">
        <v>1520</v>
      </c>
      <c r="J170" s="136" t="s">
        <v>1732</v>
      </c>
      <c r="K170" s="149">
        <v>1.25</v>
      </c>
      <c r="L170" s="189" t="s">
        <v>1828</v>
      </c>
    </row>
    <row r="171" spans="1:12" x14ac:dyDescent="0.25">
      <c r="A171" s="135" t="s">
        <v>391</v>
      </c>
      <c r="B171" s="136" t="s">
        <v>48</v>
      </c>
      <c r="C171" s="136">
        <v>8324</v>
      </c>
      <c r="D171" s="136" t="s">
        <v>871</v>
      </c>
      <c r="E171" s="136" t="s">
        <v>870</v>
      </c>
      <c r="F171" s="136" t="s">
        <v>869</v>
      </c>
      <c r="G171" s="136" t="s">
        <v>868</v>
      </c>
      <c r="H171" s="136" t="s">
        <v>867</v>
      </c>
      <c r="I171" s="136" t="s">
        <v>1521</v>
      </c>
      <c r="J171" s="136" t="s">
        <v>1733</v>
      </c>
      <c r="K171" s="149">
        <v>0.99</v>
      </c>
      <c r="L171" s="189" t="s">
        <v>1820</v>
      </c>
    </row>
    <row r="172" spans="1:12" x14ac:dyDescent="0.25">
      <c r="A172" s="135" t="s">
        <v>392</v>
      </c>
      <c r="B172" s="136" t="s">
        <v>48</v>
      </c>
      <c r="C172" s="136">
        <v>7216</v>
      </c>
      <c r="D172" s="136" t="s">
        <v>941</v>
      </c>
      <c r="E172" s="136" t="s">
        <v>940</v>
      </c>
      <c r="F172" s="136" t="s">
        <v>939</v>
      </c>
      <c r="G172" s="136" t="s">
        <v>938</v>
      </c>
      <c r="H172" s="136" t="s">
        <v>166</v>
      </c>
      <c r="I172" s="136" t="s">
        <v>1522</v>
      </c>
      <c r="J172" s="136" t="s">
        <v>1734</v>
      </c>
      <c r="K172" s="149">
        <v>0.99</v>
      </c>
      <c r="L172" s="189" t="s">
        <v>1825</v>
      </c>
    </row>
    <row r="173" spans="1:12" x14ac:dyDescent="0.25">
      <c r="A173" s="135" t="s">
        <v>393</v>
      </c>
      <c r="B173" s="136" t="s">
        <v>48</v>
      </c>
      <c r="C173" s="136">
        <v>19333</v>
      </c>
      <c r="D173" s="136" t="s">
        <v>1191</v>
      </c>
      <c r="E173" s="136" t="s">
        <v>1190</v>
      </c>
      <c r="F173" s="136" t="s">
        <v>1189</v>
      </c>
      <c r="G173" s="136" t="s">
        <v>1188</v>
      </c>
      <c r="H173" s="136" t="s">
        <v>130</v>
      </c>
      <c r="I173" s="136" t="s">
        <v>1523</v>
      </c>
      <c r="J173" s="136" t="s">
        <v>1735</v>
      </c>
      <c r="K173" s="149">
        <v>1.07</v>
      </c>
      <c r="L173" s="189" t="s">
        <v>1822</v>
      </c>
    </row>
    <row r="174" spans="1:12" x14ac:dyDescent="0.25">
      <c r="A174" s="135" t="s">
        <v>394</v>
      </c>
      <c r="B174" s="136" t="s">
        <v>48</v>
      </c>
      <c r="C174" s="136">
        <v>2983</v>
      </c>
      <c r="D174" s="136" t="s">
        <v>879</v>
      </c>
      <c r="E174" s="136" t="s">
        <v>878</v>
      </c>
      <c r="F174" s="136" t="s">
        <v>877</v>
      </c>
      <c r="G174" s="136" t="s">
        <v>876</v>
      </c>
      <c r="H174" s="136" t="s">
        <v>167</v>
      </c>
      <c r="I174" s="136" t="s">
        <v>1524</v>
      </c>
      <c r="J174" s="136" t="s">
        <v>1736</v>
      </c>
      <c r="K174" s="149">
        <v>1.08</v>
      </c>
      <c r="L174" s="189" t="s">
        <v>1825</v>
      </c>
    </row>
    <row r="175" spans="1:12" x14ac:dyDescent="0.25">
      <c r="A175" s="135" t="s">
        <v>395</v>
      </c>
      <c r="B175" s="136" t="s">
        <v>48</v>
      </c>
      <c r="C175" s="136">
        <v>3410</v>
      </c>
      <c r="D175" s="136" t="s">
        <v>1187</v>
      </c>
      <c r="E175" s="136" t="s">
        <v>1186</v>
      </c>
      <c r="F175" s="136" t="s">
        <v>1185</v>
      </c>
      <c r="G175" s="136" t="s">
        <v>1184</v>
      </c>
      <c r="H175" s="136" t="s">
        <v>168</v>
      </c>
      <c r="I175" s="136" t="s">
        <v>1525</v>
      </c>
      <c r="J175" s="136" t="s">
        <v>1737</v>
      </c>
      <c r="K175" s="149">
        <v>0.96</v>
      </c>
      <c r="L175" s="189" t="s">
        <v>1825</v>
      </c>
    </row>
    <row r="176" spans="1:12" x14ac:dyDescent="0.25">
      <c r="A176" s="135" t="s">
        <v>396</v>
      </c>
      <c r="B176" s="136" t="s">
        <v>49</v>
      </c>
      <c r="C176" s="136">
        <v>23336</v>
      </c>
      <c r="D176" s="136" t="s">
        <v>912</v>
      </c>
      <c r="E176" s="136" t="s">
        <v>911</v>
      </c>
      <c r="F176" s="136" t="s">
        <v>910</v>
      </c>
      <c r="G176" s="136" t="s">
        <v>909</v>
      </c>
      <c r="H176" s="136" t="s">
        <v>206</v>
      </c>
      <c r="I176" s="136" t="s">
        <v>1526</v>
      </c>
      <c r="J176" s="136" t="s">
        <v>1738</v>
      </c>
      <c r="K176" s="149">
        <v>1.21</v>
      </c>
      <c r="L176" s="189" t="s">
        <v>1828</v>
      </c>
    </row>
    <row r="177" spans="1:12" x14ac:dyDescent="0.25">
      <c r="A177" s="135" t="s">
        <v>397</v>
      </c>
      <c r="B177" s="136" t="s">
        <v>49</v>
      </c>
      <c r="C177" s="136">
        <v>11692</v>
      </c>
      <c r="D177" s="136" t="s">
        <v>633</v>
      </c>
      <c r="E177" s="136" t="s">
        <v>632</v>
      </c>
      <c r="F177" s="136" t="s">
        <v>631</v>
      </c>
      <c r="G177" s="136" t="s">
        <v>630</v>
      </c>
      <c r="H177" s="136" t="s">
        <v>191</v>
      </c>
      <c r="I177" s="136" t="s">
        <v>1527</v>
      </c>
      <c r="J177" s="136" t="s">
        <v>1739</v>
      </c>
      <c r="K177" s="149">
        <v>1.1499999999999999</v>
      </c>
      <c r="L177" s="189" t="s">
        <v>1827</v>
      </c>
    </row>
    <row r="178" spans="1:12" x14ac:dyDescent="0.25">
      <c r="A178" s="135" t="s">
        <v>398</v>
      </c>
      <c r="B178" s="136" t="s">
        <v>48</v>
      </c>
      <c r="C178" s="136">
        <v>10243</v>
      </c>
      <c r="D178" s="136" t="s">
        <v>594</v>
      </c>
      <c r="E178" s="136" t="s">
        <v>593</v>
      </c>
      <c r="F178" s="136" t="s">
        <v>592</v>
      </c>
      <c r="G178" s="136" t="s">
        <v>591</v>
      </c>
      <c r="H178" s="136" t="s">
        <v>131</v>
      </c>
      <c r="I178" s="136" t="s">
        <v>1531</v>
      </c>
      <c r="J178" s="136" t="s">
        <v>1743</v>
      </c>
      <c r="K178" s="149">
        <v>1.08</v>
      </c>
      <c r="L178" s="189" t="s">
        <v>1822</v>
      </c>
    </row>
    <row r="179" spans="1:12" x14ac:dyDescent="0.25">
      <c r="A179" s="135" t="s">
        <v>399</v>
      </c>
      <c r="B179" s="136" t="s">
        <v>48</v>
      </c>
      <c r="C179" s="136">
        <v>3507</v>
      </c>
      <c r="D179" s="136" t="s">
        <v>653</v>
      </c>
      <c r="E179" s="136" t="s">
        <v>652</v>
      </c>
      <c r="F179" s="136" t="s">
        <v>651</v>
      </c>
      <c r="G179" s="136" t="s">
        <v>650</v>
      </c>
      <c r="H179" s="136" t="s">
        <v>169</v>
      </c>
      <c r="I179" s="136" t="s">
        <v>1530</v>
      </c>
      <c r="J179" s="136" t="s">
        <v>1742</v>
      </c>
      <c r="K179" s="149">
        <v>1.1499999999999999</v>
      </c>
      <c r="L179" s="189" t="s">
        <v>1825</v>
      </c>
    </row>
    <row r="180" spans="1:12" x14ac:dyDescent="0.25">
      <c r="A180" s="135" t="s">
        <v>400</v>
      </c>
      <c r="B180" s="136" t="s">
        <v>48</v>
      </c>
      <c r="C180" s="136">
        <v>3291</v>
      </c>
      <c r="D180" s="136" t="s">
        <v>1258</v>
      </c>
      <c r="E180" s="136" t="s">
        <v>1257</v>
      </c>
      <c r="F180" s="136" t="s">
        <v>1256</v>
      </c>
      <c r="G180" s="136" t="s">
        <v>1255</v>
      </c>
      <c r="H180" s="136" t="s">
        <v>132</v>
      </c>
      <c r="I180" s="136" t="s">
        <v>1528</v>
      </c>
      <c r="J180" s="136" t="s">
        <v>1740</v>
      </c>
      <c r="K180" s="149">
        <v>1.06</v>
      </c>
      <c r="L180" s="189" t="s">
        <v>1822</v>
      </c>
    </row>
    <row r="181" spans="1:12" x14ac:dyDescent="0.25">
      <c r="A181" s="135" t="s">
        <v>401</v>
      </c>
      <c r="B181" s="136" t="s">
        <v>49</v>
      </c>
      <c r="C181" s="136">
        <v>5672</v>
      </c>
      <c r="D181" s="136" t="s">
        <v>1203</v>
      </c>
      <c r="E181" s="136" t="s">
        <v>1202</v>
      </c>
      <c r="F181" s="136" t="s">
        <v>1201</v>
      </c>
      <c r="G181" s="136" t="s">
        <v>1200</v>
      </c>
      <c r="H181" s="136" t="s">
        <v>192</v>
      </c>
      <c r="I181" s="136" t="s">
        <v>1529</v>
      </c>
      <c r="J181" s="136" t="s">
        <v>1741</v>
      </c>
      <c r="K181" s="149">
        <v>1.01</v>
      </c>
      <c r="L181" s="189" t="s">
        <v>1827</v>
      </c>
    </row>
    <row r="182" spans="1:12" x14ac:dyDescent="0.25">
      <c r="A182" s="135" t="s">
        <v>402</v>
      </c>
      <c r="B182" s="136" t="s">
        <v>48</v>
      </c>
      <c r="C182" s="136">
        <v>8870</v>
      </c>
      <c r="D182" s="136" t="s">
        <v>590</v>
      </c>
      <c r="E182" s="136" t="s">
        <v>589</v>
      </c>
      <c r="F182" s="136" t="s">
        <v>588</v>
      </c>
      <c r="G182" s="136" t="s">
        <v>587</v>
      </c>
      <c r="H182" s="136" t="s">
        <v>133</v>
      </c>
      <c r="I182" s="136" t="s">
        <v>1532</v>
      </c>
      <c r="J182" s="136" t="s">
        <v>1744</v>
      </c>
      <c r="K182" s="149">
        <v>1.1599999999999999</v>
      </c>
      <c r="L182" s="189" t="s">
        <v>1822</v>
      </c>
    </row>
    <row r="183" spans="1:12" x14ac:dyDescent="0.25">
      <c r="A183" s="135" t="s">
        <v>403</v>
      </c>
      <c r="B183" s="136" t="s">
        <v>48</v>
      </c>
      <c r="C183" s="136">
        <v>4511</v>
      </c>
      <c r="D183" s="136" t="s">
        <v>769</v>
      </c>
      <c r="E183" s="136" t="s">
        <v>768</v>
      </c>
      <c r="F183" s="136" t="s">
        <v>767</v>
      </c>
      <c r="G183" s="136" t="s">
        <v>766</v>
      </c>
      <c r="H183" s="136" t="s">
        <v>134</v>
      </c>
      <c r="I183" s="136" t="s">
        <v>1533</v>
      </c>
      <c r="J183" s="136" t="s">
        <v>1745</v>
      </c>
      <c r="K183" s="149">
        <v>1.1200000000000001</v>
      </c>
      <c r="L183" s="189" t="s">
        <v>1822</v>
      </c>
    </row>
    <row r="184" spans="1:12" x14ac:dyDescent="0.25">
      <c r="A184" s="135" t="s">
        <v>404</v>
      </c>
      <c r="B184" s="136" t="s">
        <v>48</v>
      </c>
      <c r="C184" s="136">
        <v>1667</v>
      </c>
      <c r="D184" s="136" t="s">
        <v>1070</v>
      </c>
      <c r="E184" s="136" t="s">
        <v>1069</v>
      </c>
      <c r="F184" s="136" t="s">
        <v>1068</v>
      </c>
      <c r="G184" s="136" t="s">
        <v>1067</v>
      </c>
      <c r="H184" s="136" t="s">
        <v>135</v>
      </c>
      <c r="I184" s="136" t="s">
        <v>1534</v>
      </c>
      <c r="J184" s="136" t="s">
        <v>1746</v>
      </c>
      <c r="K184" s="149">
        <v>1.02</v>
      </c>
      <c r="L184" s="189" t="s">
        <v>1822</v>
      </c>
    </row>
    <row r="185" spans="1:12" x14ac:dyDescent="0.25">
      <c r="A185" s="135" t="s">
        <v>405</v>
      </c>
      <c r="B185" s="136" t="s">
        <v>48</v>
      </c>
      <c r="C185" s="136">
        <v>3953</v>
      </c>
      <c r="D185" s="136" t="s">
        <v>505</v>
      </c>
      <c r="E185" s="136" t="s">
        <v>504</v>
      </c>
      <c r="F185" s="136" t="s">
        <v>503</v>
      </c>
      <c r="G185" s="136" t="s">
        <v>502</v>
      </c>
      <c r="H185" s="136" t="s">
        <v>68</v>
      </c>
      <c r="I185" s="136" t="s">
        <v>1535</v>
      </c>
      <c r="J185" s="136" t="s">
        <v>1747</v>
      </c>
      <c r="K185" s="149">
        <v>0.9</v>
      </c>
      <c r="L185" s="189" t="s">
        <v>1819</v>
      </c>
    </row>
    <row r="186" spans="1:12" x14ac:dyDescent="0.25">
      <c r="A186" s="135" t="s">
        <v>406</v>
      </c>
      <c r="B186" s="136" t="s">
        <v>49</v>
      </c>
      <c r="C186" s="136">
        <v>10997</v>
      </c>
      <c r="D186" s="136" t="s">
        <v>837</v>
      </c>
      <c r="E186" s="136" t="s">
        <v>836</v>
      </c>
      <c r="F186" s="136" t="s">
        <v>835</v>
      </c>
      <c r="G186" s="136" t="s">
        <v>834</v>
      </c>
      <c r="H186" s="136" t="s">
        <v>218</v>
      </c>
      <c r="I186" s="136" t="s">
        <v>1536</v>
      </c>
      <c r="J186" s="136" t="s">
        <v>1748</v>
      </c>
      <c r="K186" s="149">
        <v>1.03</v>
      </c>
      <c r="L186" s="189" t="s">
        <v>1829</v>
      </c>
    </row>
    <row r="187" spans="1:12" x14ac:dyDescent="0.25">
      <c r="A187" s="135" t="s">
        <v>407</v>
      </c>
      <c r="B187" s="136" t="s">
        <v>48</v>
      </c>
      <c r="C187" s="136">
        <v>16014</v>
      </c>
      <c r="D187" s="136" t="s">
        <v>1157</v>
      </c>
      <c r="E187" s="136" t="s">
        <v>1156</v>
      </c>
      <c r="F187" s="136" t="s">
        <v>1155</v>
      </c>
      <c r="G187" s="136" t="s">
        <v>1154</v>
      </c>
      <c r="H187" s="136" t="s">
        <v>144</v>
      </c>
      <c r="I187" s="136" t="s">
        <v>1537</v>
      </c>
      <c r="J187" s="136" t="s">
        <v>1749</v>
      </c>
      <c r="K187" s="149">
        <v>0.89</v>
      </c>
      <c r="L187" s="189" t="s">
        <v>1823</v>
      </c>
    </row>
    <row r="188" spans="1:12" x14ac:dyDescent="0.25">
      <c r="A188" s="135" t="s">
        <v>408</v>
      </c>
      <c r="B188" s="136" t="s">
        <v>48</v>
      </c>
      <c r="C188" s="136">
        <v>13262</v>
      </c>
      <c r="D188" s="136" t="s">
        <v>982</v>
      </c>
      <c r="E188" s="136" t="s">
        <v>981</v>
      </c>
      <c r="F188" s="136" t="s">
        <v>980</v>
      </c>
      <c r="G188" s="136" t="s">
        <v>979</v>
      </c>
      <c r="H188" s="136" t="s">
        <v>170</v>
      </c>
      <c r="I188" s="136" t="s">
        <v>1538</v>
      </c>
      <c r="J188" s="136" t="s">
        <v>1750</v>
      </c>
      <c r="K188" s="149">
        <v>1.22</v>
      </c>
      <c r="L188" s="189" t="s">
        <v>1825</v>
      </c>
    </row>
    <row r="189" spans="1:12" x14ac:dyDescent="0.25">
      <c r="A189" s="135" t="s">
        <v>409</v>
      </c>
      <c r="B189" s="136" t="s">
        <v>48</v>
      </c>
      <c r="C189" s="136">
        <v>1368</v>
      </c>
      <c r="D189" s="136" t="s">
        <v>455</v>
      </c>
      <c r="E189" s="136" t="s">
        <v>454</v>
      </c>
      <c r="F189" s="136" t="s">
        <v>453</v>
      </c>
      <c r="G189" s="136" t="s">
        <v>452</v>
      </c>
      <c r="H189" s="136" t="s">
        <v>98</v>
      </c>
      <c r="I189" s="136" t="s">
        <v>1539</v>
      </c>
      <c r="J189" s="136" t="s">
        <v>1751</v>
      </c>
      <c r="K189" s="149">
        <v>1.02</v>
      </c>
      <c r="L189" s="189" t="s">
        <v>1820</v>
      </c>
    </row>
    <row r="190" spans="1:12" x14ac:dyDescent="0.25">
      <c r="A190" s="135" t="s">
        <v>410</v>
      </c>
      <c r="B190" s="136" t="s">
        <v>49</v>
      </c>
      <c r="C190" s="136">
        <v>3929</v>
      </c>
      <c r="D190" s="136" t="s">
        <v>1219</v>
      </c>
      <c r="E190" s="136" t="s">
        <v>1218</v>
      </c>
      <c r="F190" s="136" t="s">
        <v>1217</v>
      </c>
      <c r="G190" s="136" t="s">
        <v>1216</v>
      </c>
      <c r="H190" s="136" t="s">
        <v>193</v>
      </c>
      <c r="I190" s="136" t="s">
        <v>1540</v>
      </c>
      <c r="J190" s="136" t="s">
        <v>1752</v>
      </c>
      <c r="K190" s="149">
        <v>1.35</v>
      </c>
      <c r="L190" s="189" t="s">
        <v>1827</v>
      </c>
    </row>
    <row r="191" spans="1:12" x14ac:dyDescent="0.25">
      <c r="A191" s="135" t="s">
        <v>411</v>
      </c>
      <c r="B191" s="136" t="s">
        <v>49</v>
      </c>
      <c r="C191" s="136">
        <v>15003</v>
      </c>
      <c r="D191" s="136" t="s">
        <v>475</v>
      </c>
      <c r="E191" s="136" t="s">
        <v>474</v>
      </c>
      <c r="F191" s="136" t="s">
        <v>473</v>
      </c>
      <c r="G191" s="136" t="s">
        <v>472</v>
      </c>
      <c r="H191" s="136" t="s">
        <v>207</v>
      </c>
      <c r="I191" s="136" t="s">
        <v>1541</v>
      </c>
      <c r="J191" s="136" t="s">
        <v>1753</v>
      </c>
      <c r="K191" s="149">
        <v>0.96</v>
      </c>
      <c r="L191" s="189" t="s">
        <v>1828</v>
      </c>
    </row>
    <row r="192" spans="1:12" x14ac:dyDescent="0.25">
      <c r="A192" s="135" t="s">
        <v>412</v>
      </c>
      <c r="B192" s="136" t="s">
        <v>48</v>
      </c>
      <c r="C192" s="136">
        <v>3193</v>
      </c>
      <c r="D192" s="136" t="s">
        <v>1153</v>
      </c>
      <c r="E192" s="136" t="s">
        <v>1152</v>
      </c>
      <c r="F192" s="136" t="s">
        <v>1151</v>
      </c>
      <c r="G192" s="136" t="s">
        <v>1150</v>
      </c>
      <c r="H192" s="136" t="s">
        <v>69</v>
      </c>
      <c r="I192" s="136" t="s">
        <v>1542</v>
      </c>
      <c r="J192" s="136" t="s">
        <v>1754</v>
      </c>
      <c r="K192" s="149">
        <v>0.93</v>
      </c>
      <c r="L192" s="189" t="s">
        <v>1819</v>
      </c>
    </row>
    <row r="193" spans="1:12" x14ac:dyDescent="0.25">
      <c r="A193" s="135" t="s">
        <v>413</v>
      </c>
      <c r="B193" s="136" t="s">
        <v>48</v>
      </c>
      <c r="C193" s="136">
        <v>33638</v>
      </c>
      <c r="D193" s="136" t="s">
        <v>998</v>
      </c>
      <c r="E193" s="136" t="s">
        <v>997</v>
      </c>
      <c r="F193" s="136" t="s">
        <v>996</v>
      </c>
      <c r="G193" s="136" t="s">
        <v>995</v>
      </c>
      <c r="H193" s="136" t="s">
        <v>136</v>
      </c>
      <c r="I193" s="136" t="s">
        <v>1543</v>
      </c>
      <c r="J193" s="136" t="s">
        <v>1777</v>
      </c>
      <c r="K193" s="149">
        <v>1.1499999999999999</v>
      </c>
      <c r="L193" s="189" t="s">
        <v>1822</v>
      </c>
    </row>
    <row r="194" spans="1:12" x14ac:dyDescent="0.25">
      <c r="A194" s="135" t="s">
        <v>414</v>
      </c>
      <c r="B194" s="136" t="s">
        <v>48</v>
      </c>
      <c r="C194" s="136">
        <v>1391</v>
      </c>
      <c r="D194" s="136" t="s">
        <v>649</v>
      </c>
      <c r="E194" s="136" t="s">
        <v>648</v>
      </c>
      <c r="F194" s="136" t="s">
        <v>647</v>
      </c>
      <c r="G194" s="136" t="s">
        <v>646</v>
      </c>
      <c r="H194" s="136" t="s">
        <v>70</v>
      </c>
      <c r="I194" s="136" t="s">
        <v>1544</v>
      </c>
      <c r="J194" s="136" t="s">
        <v>1755</v>
      </c>
      <c r="K194" s="149">
        <v>0.86</v>
      </c>
      <c r="L194" s="189" t="s">
        <v>1819</v>
      </c>
    </row>
    <row r="195" spans="1:12" x14ac:dyDescent="0.25">
      <c r="A195" s="135" t="s">
        <v>415</v>
      </c>
      <c r="B195" s="136" t="s">
        <v>49</v>
      </c>
      <c r="C195" s="136">
        <v>4452</v>
      </c>
      <c r="D195" s="136" t="s">
        <v>908</v>
      </c>
      <c r="E195" s="136" t="s">
        <v>907</v>
      </c>
      <c r="F195" s="136" t="s">
        <v>906</v>
      </c>
      <c r="G195" s="136" t="s">
        <v>905</v>
      </c>
      <c r="H195" s="136" t="s">
        <v>194</v>
      </c>
      <c r="I195" s="136" t="s">
        <v>1545</v>
      </c>
      <c r="J195" s="136" t="s">
        <v>1756</v>
      </c>
      <c r="K195" s="149">
        <v>0.99</v>
      </c>
      <c r="L195" s="189" t="s">
        <v>1827</v>
      </c>
    </row>
    <row r="196" spans="1:12" x14ac:dyDescent="0.25">
      <c r="A196" s="135" t="s">
        <v>416</v>
      </c>
      <c r="B196" s="136" t="s">
        <v>48</v>
      </c>
      <c r="C196" s="136">
        <v>1344</v>
      </c>
      <c r="D196" s="136" t="s">
        <v>674</v>
      </c>
      <c r="E196" s="136" t="s">
        <v>673</v>
      </c>
      <c r="F196" s="136" t="s">
        <v>672</v>
      </c>
      <c r="G196" s="136" t="s">
        <v>671</v>
      </c>
      <c r="H196" s="136" t="s">
        <v>71</v>
      </c>
      <c r="I196" s="136" t="s">
        <v>1546</v>
      </c>
      <c r="J196" s="136" t="s">
        <v>1757</v>
      </c>
      <c r="K196" s="149">
        <v>0.88</v>
      </c>
      <c r="L196" s="189" t="s">
        <v>1819</v>
      </c>
    </row>
    <row r="197" spans="1:12" x14ac:dyDescent="0.25">
      <c r="A197" s="135" t="s">
        <v>417</v>
      </c>
      <c r="B197" s="136" t="s">
        <v>48</v>
      </c>
      <c r="C197" s="136">
        <v>5680</v>
      </c>
      <c r="D197" s="136" t="s">
        <v>1315</v>
      </c>
      <c r="E197" s="136" t="s">
        <v>1314</v>
      </c>
      <c r="F197" s="136" t="s">
        <v>1313</v>
      </c>
      <c r="G197" s="136" t="s">
        <v>1312</v>
      </c>
      <c r="H197" s="136" t="s">
        <v>1311</v>
      </c>
      <c r="I197" s="136" t="s">
        <v>1547</v>
      </c>
      <c r="J197" s="136" t="s">
        <v>1758</v>
      </c>
      <c r="K197" s="149">
        <v>0.9</v>
      </c>
      <c r="L197" s="189" t="s">
        <v>1820</v>
      </c>
    </row>
    <row r="198" spans="1:12" x14ac:dyDescent="0.25">
      <c r="A198" s="135" t="s">
        <v>418</v>
      </c>
      <c r="B198" s="136" t="s">
        <v>49</v>
      </c>
      <c r="C198" s="136">
        <v>5763</v>
      </c>
      <c r="D198" s="136" t="s">
        <v>657</v>
      </c>
      <c r="E198" s="136" t="s">
        <v>656</v>
      </c>
      <c r="F198" s="136" t="s">
        <v>655</v>
      </c>
      <c r="G198" s="136" t="s">
        <v>654</v>
      </c>
      <c r="H198" s="136" t="s">
        <v>219</v>
      </c>
      <c r="I198" s="136" t="s">
        <v>1548</v>
      </c>
      <c r="J198" s="136" t="s">
        <v>1759</v>
      </c>
      <c r="K198" s="149">
        <v>0.97</v>
      </c>
      <c r="L198" s="189" t="s">
        <v>1829</v>
      </c>
    </row>
    <row r="199" spans="1:12" x14ac:dyDescent="0.25">
      <c r="A199" s="135" t="s">
        <v>419</v>
      </c>
      <c r="B199" s="136" t="s">
        <v>48</v>
      </c>
      <c r="C199" s="136">
        <v>2277</v>
      </c>
      <c r="D199" s="136" t="s">
        <v>574</v>
      </c>
      <c r="E199" s="136" t="s">
        <v>573</v>
      </c>
      <c r="F199" s="136" t="s">
        <v>572</v>
      </c>
      <c r="G199" s="136" t="s">
        <v>571</v>
      </c>
      <c r="H199" s="136" t="s">
        <v>137</v>
      </c>
      <c r="I199" s="136" t="s">
        <v>1549</v>
      </c>
      <c r="J199" s="136" t="s">
        <v>1760</v>
      </c>
      <c r="K199" s="149">
        <v>1.01</v>
      </c>
      <c r="L199" s="189" t="s">
        <v>1822</v>
      </c>
    </row>
    <row r="200" spans="1:12" x14ac:dyDescent="0.25">
      <c r="A200" s="135" t="s">
        <v>420</v>
      </c>
      <c r="B200" s="136" t="s">
        <v>49</v>
      </c>
      <c r="C200" s="136">
        <v>4956</v>
      </c>
      <c r="D200" s="136" t="s">
        <v>1291</v>
      </c>
      <c r="E200" s="136" t="s">
        <v>1290</v>
      </c>
      <c r="F200" s="136" t="s">
        <v>1289</v>
      </c>
      <c r="G200" s="136" t="s">
        <v>1288</v>
      </c>
      <c r="H200" s="136" t="s">
        <v>195</v>
      </c>
      <c r="I200" s="136" t="s">
        <v>1550</v>
      </c>
      <c r="J200" s="136" t="s">
        <v>1761</v>
      </c>
      <c r="K200" s="149">
        <v>1.1100000000000001</v>
      </c>
      <c r="L200" s="189" t="s">
        <v>1827</v>
      </c>
    </row>
    <row r="201" spans="1:12" x14ac:dyDescent="0.25">
      <c r="A201" s="135" t="s">
        <v>421</v>
      </c>
      <c r="B201" s="136" t="s">
        <v>48</v>
      </c>
      <c r="C201" s="136">
        <v>8980</v>
      </c>
      <c r="D201" s="136" t="s">
        <v>1287</v>
      </c>
      <c r="E201" s="136" t="s">
        <v>1286</v>
      </c>
      <c r="F201" s="136" t="s">
        <v>1285</v>
      </c>
      <c r="G201" s="136" t="s">
        <v>1284</v>
      </c>
      <c r="H201" s="136" t="s">
        <v>138</v>
      </c>
      <c r="I201" s="136" t="s">
        <v>1551</v>
      </c>
      <c r="J201" s="136" t="s">
        <v>1762</v>
      </c>
      <c r="K201" s="149">
        <v>1.0900000000000001</v>
      </c>
      <c r="L201" s="189" t="s">
        <v>1822</v>
      </c>
    </row>
    <row r="202" spans="1:12" x14ac:dyDescent="0.25">
      <c r="A202" s="135" t="s">
        <v>422</v>
      </c>
      <c r="B202" s="136" t="s">
        <v>48</v>
      </c>
      <c r="C202" s="136">
        <v>2642</v>
      </c>
      <c r="D202" s="136" t="s">
        <v>1215</v>
      </c>
      <c r="E202" s="136" t="s">
        <v>1214</v>
      </c>
      <c r="F202" s="136" t="s">
        <v>1213</v>
      </c>
      <c r="G202" s="136" t="s">
        <v>1212</v>
      </c>
      <c r="H202" s="136" t="s">
        <v>139</v>
      </c>
      <c r="I202" s="136" t="s">
        <v>1552</v>
      </c>
      <c r="J202" s="136" t="s">
        <v>1763</v>
      </c>
      <c r="K202" s="149">
        <v>1.01</v>
      </c>
      <c r="L202" s="189" t="s">
        <v>1822</v>
      </c>
    </row>
    <row r="203" spans="1:12" x14ac:dyDescent="0.25">
      <c r="A203" s="135" t="s">
        <v>423</v>
      </c>
      <c r="B203" s="136" t="s">
        <v>49</v>
      </c>
      <c r="C203" s="136">
        <v>17655</v>
      </c>
      <c r="D203" s="136" t="s">
        <v>1254</v>
      </c>
      <c r="E203" s="136" t="s">
        <v>1253</v>
      </c>
      <c r="F203" s="136" t="s">
        <v>1252</v>
      </c>
      <c r="G203" s="136" t="s">
        <v>1251</v>
      </c>
      <c r="H203" s="136" t="s">
        <v>196</v>
      </c>
      <c r="I203" s="136" t="s">
        <v>1553</v>
      </c>
      <c r="J203" s="136" t="s">
        <v>1764</v>
      </c>
      <c r="K203" s="149">
        <v>1.1200000000000001</v>
      </c>
      <c r="L203" s="189" t="s">
        <v>1827</v>
      </c>
    </row>
    <row r="204" spans="1:12" x14ac:dyDescent="0.25">
      <c r="A204" s="135" t="s">
        <v>424</v>
      </c>
      <c r="B204" s="136" t="s">
        <v>48</v>
      </c>
      <c r="C204" s="136">
        <v>2655</v>
      </c>
      <c r="D204" s="136" t="s">
        <v>706</v>
      </c>
      <c r="E204" s="136" t="s">
        <v>705</v>
      </c>
      <c r="F204" s="136" t="s">
        <v>704</v>
      </c>
      <c r="G204" s="136" t="s">
        <v>703</v>
      </c>
      <c r="H204" s="136" t="s">
        <v>112</v>
      </c>
      <c r="I204" s="136" t="s">
        <v>1554</v>
      </c>
      <c r="J204" s="136" t="s">
        <v>1765</v>
      </c>
      <c r="K204" s="149">
        <v>1.08</v>
      </c>
      <c r="L204" s="189" t="s">
        <v>1821</v>
      </c>
    </row>
    <row r="205" spans="1:12" x14ac:dyDescent="0.25">
      <c r="A205" s="135" t="s">
        <v>425</v>
      </c>
      <c r="B205" s="136" t="s">
        <v>48</v>
      </c>
      <c r="C205" s="136">
        <v>16402</v>
      </c>
      <c r="D205" s="136" t="s">
        <v>1149</v>
      </c>
      <c r="E205" s="136" t="s">
        <v>1148</v>
      </c>
      <c r="F205" s="136" t="s">
        <v>1147</v>
      </c>
      <c r="G205" s="136" t="s">
        <v>1146</v>
      </c>
      <c r="H205" s="136" t="s">
        <v>145</v>
      </c>
      <c r="I205" s="136" t="s">
        <v>1555</v>
      </c>
      <c r="J205" s="136" t="s">
        <v>1766</v>
      </c>
      <c r="K205" s="149">
        <v>1.0900000000000001</v>
      </c>
      <c r="L205" s="189" t="s">
        <v>1823</v>
      </c>
    </row>
    <row r="206" spans="1:12" x14ac:dyDescent="0.25">
      <c r="A206" s="135" t="s">
        <v>426</v>
      </c>
      <c r="B206" s="136" t="s">
        <v>48</v>
      </c>
      <c r="C206" s="136">
        <v>1485</v>
      </c>
      <c r="D206" s="136" t="s">
        <v>904</v>
      </c>
      <c r="E206" s="136" t="s">
        <v>903</v>
      </c>
      <c r="F206" s="136" t="s">
        <v>902</v>
      </c>
      <c r="G206" s="136" t="s">
        <v>901</v>
      </c>
      <c r="H206" s="136" t="s">
        <v>99</v>
      </c>
      <c r="I206" s="136" t="s">
        <v>1556</v>
      </c>
      <c r="J206" s="136" t="s">
        <v>1767</v>
      </c>
      <c r="K206" s="149">
        <v>0.96</v>
      </c>
      <c r="L206" s="189" t="s">
        <v>1820</v>
      </c>
    </row>
    <row r="207" spans="1:12" x14ac:dyDescent="0.25">
      <c r="A207" s="135" t="s">
        <v>427</v>
      </c>
      <c r="B207" s="136" t="s">
        <v>48</v>
      </c>
      <c r="C207" s="136">
        <v>6586</v>
      </c>
      <c r="D207" s="136" t="s">
        <v>602</v>
      </c>
      <c r="E207" s="136" t="s">
        <v>601</v>
      </c>
      <c r="F207" s="136" t="s">
        <v>600</v>
      </c>
      <c r="G207" s="136" t="s">
        <v>599</v>
      </c>
      <c r="H207" s="136" t="s">
        <v>140</v>
      </c>
      <c r="I207" s="136" t="s">
        <v>1557</v>
      </c>
      <c r="J207" s="136" t="s">
        <v>1768</v>
      </c>
      <c r="K207" s="149">
        <v>1.06</v>
      </c>
      <c r="L207" s="189" t="s">
        <v>1822</v>
      </c>
    </row>
    <row r="208" spans="1:12" x14ac:dyDescent="0.25">
      <c r="A208" s="135" t="s">
        <v>428</v>
      </c>
      <c r="B208" s="136" t="s">
        <v>48</v>
      </c>
      <c r="C208" s="136">
        <v>21557</v>
      </c>
      <c r="D208" s="136" t="s">
        <v>1211</v>
      </c>
      <c r="E208" s="136" t="s">
        <v>1210</v>
      </c>
      <c r="F208" s="136" t="s">
        <v>1209</v>
      </c>
      <c r="G208" s="136" t="s">
        <v>1208</v>
      </c>
      <c r="H208" s="136" t="s">
        <v>141</v>
      </c>
      <c r="I208" s="136" t="s">
        <v>1558</v>
      </c>
      <c r="J208" s="136" t="s">
        <v>1769</v>
      </c>
      <c r="K208" s="149">
        <v>1.07</v>
      </c>
      <c r="L208" s="189" t="s">
        <v>1822</v>
      </c>
    </row>
    <row r="209" spans="1:12" x14ac:dyDescent="0.25">
      <c r="A209" s="135" t="s">
        <v>429</v>
      </c>
      <c r="B209" s="136" t="s">
        <v>49</v>
      </c>
      <c r="C209" s="136">
        <v>6686</v>
      </c>
      <c r="D209" s="136" t="s">
        <v>625</v>
      </c>
      <c r="E209" s="136" t="s">
        <v>624</v>
      </c>
      <c r="F209" s="136" t="s">
        <v>623</v>
      </c>
      <c r="G209" s="136" t="s">
        <v>622</v>
      </c>
      <c r="H209" s="136" t="s">
        <v>208</v>
      </c>
      <c r="I209" s="136" t="s">
        <v>1559</v>
      </c>
      <c r="J209" s="136" t="s">
        <v>1770</v>
      </c>
      <c r="K209" s="149">
        <v>1.2</v>
      </c>
      <c r="L209" s="189" t="s">
        <v>1828</v>
      </c>
    </row>
    <row r="210" spans="1:12" x14ac:dyDescent="0.25">
      <c r="A210" s="135" t="s">
        <v>430</v>
      </c>
      <c r="B210" s="136" t="s">
        <v>48</v>
      </c>
      <c r="C210" s="136">
        <v>1311</v>
      </c>
      <c r="D210" s="136" t="s">
        <v>1086</v>
      </c>
      <c r="E210" s="136" t="s">
        <v>1085</v>
      </c>
      <c r="F210" s="136" t="s">
        <v>1084</v>
      </c>
      <c r="G210" s="136" t="s">
        <v>1083</v>
      </c>
      <c r="H210" s="136" t="s">
        <v>100</v>
      </c>
      <c r="I210" s="136" t="s">
        <v>1560</v>
      </c>
      <c r="J210" s="136" t="s">
        <v>1771</v>
      </c>
      <c r="K210" s="149">
        <v>0.85</v>
      </c>
      <c r="L210" s="189" t="s">
        <v>1820</v>
      </c>
    </row>
    <row r="211" spans="1:12" x14ac:dyDescent="0.25">
      <c r="A211" s="135" t="s">
        <v>431</v>
      </c>
      <c r="B211" s="136" t="s">
        <v>49</v>
      </c>
      <c r="C211" s="136">
        <v>4952</v>
      </c>
      <c r="D211" s="136" t="s">
        <v>1145</v>
      </c>
      <c r="E211" s="136" t="s">
        <v>1144</v>
      </c>
      <c r="F211" s="136" t="s">
        <v>1143</v>
      </c>
      <c r="G211" s="136" t="s">
        <v>1142</v>
      </c>
      <c r="H211" s="136" t="s">
        <v>209</v>
      </c>
      <c r="I211" s="136" t="s">
        <v>1561</v>
      </c>
      <c r="J211" s="136" t="s">
        <v>1772</v>
      </c>
      <c r="K211" s="149">
        <v>1.25</v>
      </c>
      <c r="L211" s="189" t="s">
        <v>1828</v>
      </c>
    </row>
    <row r="212" spans="1:12" x14ac:dyDescent="0.25">
      <c r="A212" s="135" t="s">
        <v>432</v>
      </c>
      <c r="B212" s="136" t="s">
        <v>49</v>
      </c>
      <c r="C212" s="136">
        <v>4425</v>
      </c>
      <c r="D212" s="136" t="s">
        <v>1310</v>
      </c>
      <c r="E212" s="136" t="s">
        <v>1309</v>
      </c>
      <c r="F212" s="136" t="s">
        <v>1308</v>
      </c>
      <c r="G212" s="136" t="s">
        <v>1307</v>
      </c>
      <c r="H212" s="136" t="s">
        <v>210</v>
      </c>
      <c r="I212" s="136" t="s">
        <v>1562</v>
      </c>
      <c r="J212" s="136" t="s">
        <v>1773</v>
      </c>
      <c r="K212" s="149">
        <v>1.04</v>
      </c>
      <c r="L212" s="189" t="s">
        <v>1828</v>
      </c>
    </row>
    <row r="213" spans="1:12" x14ac:dyDescent="0.25">
      <c r="A213" s="135" t="s">
        <v>433</v>
      </c>
      <c r="B213" s="136" t="s">
        <v>48</v>
      </c>
      <c r="C213" s="136">
        <v>4694</v>
      </c>
      <c r="D213" s="136" t="s">
        <v>1207</v>
      </c>
      <c r="E213" s="136" t="s">
        <v>1206</v>
      </c>
      <c r="F213" s="136" t="s">
        <v>1205</v>
      </c>
      <c r="G213" s="136" t="s">
        <v>1204</v>
      </c>
      <c r="H213" s="136" t="s">
        <v>171</v>
      </c>
      <c r="I213" s="136" t="s">
        <v>1563</v>
      </c>
      <c r="J213" s="136" t="s">
        <v>1774</v>
      </c>
      <c r="K213" s="149">
        <v>1.03</v>
      </c>
      <c r="L213" s="189" t="s">
        <v>1825</v>
      </c>
    </row>
    <row r="215" spans="1:12" x14ac:dyDescent="0.25">
      <c r="A215" s="18" t="s">
        <v>1335</v>
      </c>
    </row>
  </sheetData>
  <sheetProtection algorithmName="SHA-512" hashValue="xAxGFgz8lJgXXcAbUbZvNE9mLn8xV5utzEoKwcTJlQvA+sbsJz5pG0Zt7gpB+7RKZemtnFPShtsqQO6VmZMyfg==" saltValue="oj+8kbrmE1MX4l1f1Mj3Ow==" spinCount="100000" sheet="1" objects="1" scenarios="1"/>
  <pageMargins left="0.7" right="0.7" top="0.75" bottom="0.75" header="0.3" footer="0.3"/>
  <ignoredErrors>
    <ignoredError sqref="D2:E213 G2:G2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3</vt:i4>
      </vt:variant>
    </vt:vector>
  </HeadingPairs>
  <TitlesOfParts>
    <vt:vector size="11" baseType="lpstr">
      <vt:lpstr>Sploš. pod. o proj. in prij.</vt:lpstr>
      <vt:lpstr>Podatki o partnerjih</vt:lpstr>
      <vt:lpstr>Upravičeni stroški</vt:lpstr>
      <vt:lpstr>Pregled sofinanciranja</vt:lpstr>
      <vt:lpstr>Pregled po letih</vt:lpstr>
      <vt:lpstr>Pregled po letih - kontrola</vt:lpstr>
      <vt:lpstr>Podatki za pogodbo</vt:lpstr>
      <vt:lpstr>Seznami</vt:lpstr>
      <vt:lpstr>Seznami!_Hlk46994079</vt:lpstr>
      <vt:lpstr>'Sploš. pod. o proj. in prij.'!Področje_tiskanja</vt:lpstr>
      <vt:lpstr>'Upravičeni stroški'!Področje_tiskanja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Reja</dc:creator>
  <cp:lastModifiedBy>Marko Aškerc</cp:lastModifiedBy>
  <cp:lastPrinted>2021-10-15T08:42:47Z</cp:lastPrinted>
  <dcterms:created xsi:type="dcterms:W3CDTF">2020-11-02T10:36:46Z</dcterms:created>
  <dcterms:modified xsi:type="dcterms:W3CDTF">2021-10-28T11:06:31Z</dcterms:modified>
</cp:coreProperties>
</file>