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Teleta rojena na kmetiji " sheetId="1" r:id="rId1"/>
    <sheet name="Nakup starejših telet" sheetId="4" r:id="rId2"/>
  </sheets>
  <calcPr calcId="162913"/>
</workbook>
</file>

<file path=xl/calcChain.xml><?xml version="1.0" encoding="utf-8"?>
<calcChain xmlns="http://schemas.openxmlformats.org/spreadsheetml/2006/main">
  <c r="K40" i="4" l="1"/>
  <c r="L40" i="4" s="1"/>
  <c r="G41" i="1"/>
  <c r="I41" i="1" s="1"/>
  <c r="J41" i="1" l="1"/>
  <c r="H40" i="4"/>
  <c r="J40" i="4" s="1"/>
  <c r="AE41" i="1"/>
  <c r="AI41" i="1" s="1"/>
  <c r="AL41" i="1" s="1"/>
  <c r="AD41" i="1"/>
  <c r="AF41" i="1" s="1"/>
  <c r="AC41" i="1"/>
  <c r="P41" i="1"/>
  <c r="AE41" i="4"/>
  <c r="AI41" i="4" s="1"/>
  <c r="AL41" i="4" s="1"/>
  <c r="AD41" i="4"/>
  <c r="AG41" i="4" s="1"/>
  <c r="AC41" i="4"/>
  <c r="K41" i="4"/>
  <c r="L41" i="4" s="1"/>
  <c r="H41" i="4"/>
  <c r="J41" i="4" l="1"/>
  <c r="P41" i="4" s="1"/>
  <c r="M41" i="4"/>
  <c r="N41" i="4" s="1"/>
  <c r="O41" i="4" s="1"/>
  <c r="K41" i="1"/>
  <c r="R41" i="1"/>
  <c r="Q41" i="1"/>
  <c r="AG41" i="1"/>
  <c r="AH41" i="1"/>
  <c r="AM41" i="4"/>
  <c r="AJ41" i="4"/>
  <c r="AK41" i="4"/>
  <c r="AF41" i="4"/>
  <c r="AH41" i="4"/>
  <c r="I47" i="1"/>
  <c r="I46" i="1"/>
  <c r="H47" i="4"/>
  <c r="H46" i="4"/>
  <c r="M41" i="1" l="1"/>
  <c r="N41" i="1" s="1"/>
  <c r="L41" i="1"/>
  <c r="AN41" i="4"/>
  <c r="R41" i="4"/>
  <c r="Q41" i="4"/>
  <c r="AK41" i="1"/>
  <c r="AN41" i="1"/>
  <c r="AM41" i="1"/>
  <c r="AJ41" i="1"/>
  <c r="AE40" i="4"/>
  <c r="AI40" i="4" s="1"/>
  <c r="AL40" i="4" s="1"/>
  <c r="AD40" i="4"/>
  <c r="AF40" i="4" s="1"/>
  <c r="AC40" i="4"/>
  <c r="M40" i="4"/>
  <c r="N40" i="4" s="1"/>
  <c r="P40" i="4"/>
  <c r="Q40" i="4" s="1"/>
  <c r="S41" i="1" l="1"/>
  <c r="T41" i="1" s="1"/>
  <c r="O41" i="1"/>
  <c r="S41" i="4"/>
  <c r="T41" i="4" s="1"/>
  <c r="AG40" i="4"/>
  <c r="AH40" i="4"/>
  <c r="AM40" i="4"/>
  <c r="AK40" i="4"/>
  <c r="R40" i="4"/>
  <c r="AJ40" i="4"/>
  <c r="AN40" i="4"/>
  <c r="U41" i="1" l="1"/>
  <c r="V41" i="1" s="1"/>
  <c r="W41" i="1" s="1"/>
  <c r="X41" i="1" s="1"/>
  <c r="U41" i="4"/>
  <c r="V41" i="4" s="1"/>
  <c r="W41" i="4" s="1"/>
  <c r="X41" i="4" s="1"/>
  <c r="O40" i="4"/>
  <c r="S40" i="4"/>
  <c r="Y41" i="1" l="1"/>
  <c r="AQ41" i="1"/>
  <c r="Z41" i="1"/>
  <c r="AO41" i="1"/>
  <c r="AP41" i="1" s="1"/>
  <c r="Y41" i="4"/>
  <c r="Z41" i="4"/>
  <c r="AQ41" i="4"/>
  <c r="AO41" i="4"/>
  <c r="AP41" i="4" s="1"/>
  <c r="U40" i="4"/>
  <c r="V40" i="4" s="1"/>
  <c r="T40" i="4"/>
  <c r="W40" i="4" l="1"/>
  <c r="X40" i="4" s="1"/>
  <c r="AQ40" i="4" s="1"/>
  <c r="Y40" i="4" l="1"/>
  <c r="AO40" i="4"/>
  <c r="AP40" i="4" s="1"/>
  <c r="Z40" i="4"/>
  <c r="AE40" i="1"/>
  <c r="AI40" i="1" s="1"/>
  <c r="AL40" i="1" s="1"/>
  <c r="AD40" i="1"/>
  <c r="AF40" i="1" s="1"/>
  <c r="AC40" i="1"/>
  <c r="G40" i="1"/>
  <c r="I40" i="1" s="1"/>
  <c r="J40" i="1" l="1"/>
  <c r="K40" i="1" s="1"/>
  <c r="P40" i="1"/>
  <c r="Q40" i="1" s="1"/>
  <c r="AG40" i="1"/>
  <c r="AM40" i="1" s="1"/>
  <c r="AH40" i="1"/>
  <c r="L40" i="1" l="1"/>
  <c r="M40" i="1"/>
  <c r="N40" i="1" s="1"/>
  <c r="AK40" i="1"/>
  <c r="AJ40" i="1"/>
  <c r="R40" i="1"/>
  <c r="AN40" i="1"/>
  <c r="O40" i="1" l="1"/>
  <c r="S40" i="1" l="1"/>
  <c r="T40" i="1" s="1"/>
  <c r="U40" i="1" l="1"/>
  <c r="V40" i="1" l="1"/>
  <c r="W40" i="1" s="1"/>
  <c r="X40" i="1" s="1"/>
  <c r="Y40" i="1" l="1"/>
  <c r="Z40" i="1"/>
  <c r="AO40" i="1"/>
  <c r="AP40" i="1" s="1"/>
  <c r="AQ40" i="1"/>
</calcChain>
</file>

<file path=xl/comments1.xml><?xml version="1.0" encoding="utf-8"?>
<comments xmlns="http://schemas.openxmlformats.org/spreadsheetml/2006/main">
  <authors>
    <author>Avtor</author>
  </authors>
  <commentList>
    <comment ref="G39" authorId="0" shapeId="0">
      <text>
        <r>
          <rPr>
            <b/>
            <sz val="9"/>
            <color indexed="81"/>
            <rFont val="Tahoma"/>
            <family val="2"/>
            <charset val="238"/>
          </rPr>
          <t>Avtor:</t>
        </r>
        <r>
          <rPr>
            <sz val="9"/>
            <color indexed="81"/>
            <rFont val="Tahoma"/>
            <family val="2"/>
            <charset val="238"/>
          </rPr>
          <t xml:space="preserve">
odštejemo rojstno maso
</t>
        </r>
      </text>
    </comment>
    <comment ref="J39" authorId="0" shapeId="0">
      <text>
        <r>
          <rPr>
            <b/>
            <sz val="9"/>
            <color indexed="81"/>
            <rFont val="Tahoma"/>
            <family val="2"/>
            <charset val="238"/>
          </rPr>
          <t>Avtor:</t>
        </r>
        <r>
          <rPr>
            <sz val="9"/>
            <color indexed="81"/>
            <rFont val="Tahoma"/>
            <family val="2"/>
            <charset val="238"/>
          </rPr>
          <t xml:space="preserve">
Masa pri treh mesecih
</t>
        </r>
      </text>
    </comment>
    <comment ref="K39" authorId="0" shapeId="0">
      <text>
        <r>
          <rPr>
            <b/>
            <sz val="9"/>
            <color indexed="81"/>
            <rFont val="Tahoma"/>
            <family val="2"/>
            <charset val="238"/>
          </rPr>
          <t>Avtor:</t>
        </r>
        <r>
          <rPr>
            <sz val="9"/>
            <color indexed="81"/>
            <rFont val="Tahoma"/>
            <family val="2"/>
            <charset val="238"/>
          </rPr>
          <t xml:space="preserve">
 izračunam telesno maso, ki je povprečna glede na maso pri treh mesecih in končni masi (M_POVPRECNA)</t>
        </r>
      </text>
    </comment>
    <comment ref="L39" authorId="0" shapeId="0">
      <text>
        <r>
          <rPr>
            <b/>
            <sz val="9"/>
            <color indexed="81"/>
            <rFont val="Tahoma"/>
            <family val="2"/>
            <charset val="238"/>
          </rPr>
          <t>Avtor:</t>
        </r>
        <r>
          <rPr>
            <sz val="9"/>
            <color indexed="81"/>
            <rFont val="Tahoma"/>
            <family val="2"/>
            <charset val="238"/>
          </rPr>
          <t xml:space="preserve">
celotno obdobje pitanja</t>
        </r>
      </text>
    </comment>
    <comment ref="M39" authorId="0" shapeId="0">
      <text>
        <r>
          <rPr>
            <b/>
            <sz val="9"/>
            <color indexed="81"/>
            <rFont val="Tahoma"/>
            <family val="2"/>
            <charset val="238"/>
          </rPr>
          <t>Avtor:</t>
        </r>
        <r>
          <rPr>
            <sz val="9"/>
            <color indexed="81"/>
            <rFont val="Tahoma"/>
            <family val="2"/>
            <charset val="238"/>
          </rPr>
          <t xml:space="preserve">
vmesni izračun, da lahko dela enačba za izračun neto energije za ras</t>
        </r>
      </text>
    </comment>
    <comment ref="T39" authorId="0" shapeId="0">
      <text>
        <r>
          <rPr>
            <b/>
            <sz val="9"/>
            <color indexed="81"/>
            <rFont val="Tahoma"/>
            <family val="2"/>
            <charset val="238"/>
          </rPr>
          <t>Avtor:</t>
        </r>
        <r>
          <rPr>
            <sz val="9"/>
            <color indexed="81"/>
            <rFont val="Tahoma"/>
            <family val="2"/>
            <charset val="238"/>
          </rPr>
          <t xml:space="preserve">
emisije metana</t>
        </r>
      </text>
    </comment>
  </commentList>
</comments>
</file>

<file path=xl/comments2.xml><?xml version="1.0" encoding="utf-8"?>
<comments xmlns="http://schemas.openxmlformats.org/spreadsheetml/2006/main">
  <authors>
    <author>Avtor</author>
  </authors>
  <commentList>
    <comment ref="K39" authorId="0" shapeId="0">
      <text>
        <r>
          <rPr>
            <b/>
            <sz val="9"/>
            <color indexed="81"/>
            <rFont val="Tahoma"/>
            <family val="2"/>
            <charset val="238"/>
          </rPr>
          <t>Avtor:</t>
        </r>
        <r>
          <rPr>
            <sz val="9"/>
            <color indexed="81"/>
            <rFont val="Tahoma"/>
            <family val="2"/>
            <charset val="238"/>
          </rPr>
          <t xml:space="preserve">
 izračunam telesno maso, ki je povprečna glede na maso pri treh mesecih in končni masi (M_POVPRECNA)</t>
        </r>
      </text>
    </comment>
    <comment ref="L39" authorId="0" shapeId="0">
      <text>
        <r>
          <rPr>
            <b/>
            <sz val="9"/>
            <color indexed="81"/>
            <rFont val="Tahoma"/>
            <family val="2"/>
            <charset val="238"/>
          </rPr>
          <t>Avtor:</t>
        </r>
        <r>
          <rPr>
            <sz val="9"/>
            <color indexed="81"/>
            <rFont val="Tahoma"/>
            <family val="2"/>
            <charset val="238"/>
          </rPr>
          <t xml:space="preserve">
celotno obdobje pitanja</t>
        </r>
      </text>
    </comment>
    <comment ref="M39" authorId="0" shapeId="0">
      <text>
        <r>
          <rPr>
            <b/>
            <sz val="9"/>
            <color indexed="81"/>
            <rFont val="Tahoma"/>
            <family val="2"/>
            <charset val="238"/>
          </rPr>
          <t>Avtor:</t>
        </r>
        <r>
          <rPr>
            <sz val="9"/>
            <color indexed="81"/>
            <rFont val="Tahoma"/>
            <family val="2"/>
            <charset val="238"/>
          </rPr>
          <t xml:space="preserve">
vmesni izračun, da lahko dela enačba za izračun neto energije za ras</t>
        </r>
      </text>
    </comment>
    <comment ref="T39" authorId="0" shapeId="0">
      <text>
        <r>
          <rPr>
            <b/>
            <sz val="9"/>
            <color indexed="81"/>
            <rFont val="Tahoma"/>
            <family val="2"/>
            <charset val="238"/>
          </rPr>
          <t>Avtor:</t>
        </r>
        <r>
          <rPr>
            <sz val="9"/>
            <color indexed="81"/>
            <rFont val="Tahoma"/>
            <family val="2"/>
            <charset val="238"/>
          </rPr>
          <t xml:space="preserve">
emisije metana</t>
        </r>
      </text>
    </comment>
    <comment ref="J60" authorId="0" shapeId="0">
      <text>
        <r>
          <rPr>
            <b/>
            <sz val="9"/>
            <color indexed="81"/>
            <rFont val="Tahoma"/>
            <family val="2"/>
            <charset val="238"/>
          </rPr>
          <t xml:space="preserve">Avtor:
</t>
        </r>
      </text>
    </comment>
  </commentList>
</comments>
</file>

<file path=xl/sharedStrings.xml><?xml version="1.0" encoding="utf-8"?>
<sst xmlns="http://schemas.openxmlformats.org/spreadsheetml/2006/main" count="94" uniqueCount="47">
  <si>
    <t>Korigirana telesna masa (kg)</t>
  </si>
  <si>
    <t>M_3</t>
  </si>
  <si>
    <t>M_povprecna</t>
  </si>
  <si>
    <t>Nem</t>
  </si>
  <si>
    <t>m_vnos</t>
  </si>
  <si>
    <t>Ner</t>
  </si>
  <si>
    <t>Ne_skupaj</t>
  </si>
  <si>
    <t>PE</t>
  </si>
  <si>
    <t>dNEV</t>
  </si>
  <si>
    <t>dNER</t>
  </si>
  <si>
    <t>BE</t>
  </si>
  <si>
    <t>ROS</t>
  </si>
  <si>
    <t>Emžg</t>
  </si>
  <si>
    <t>em_skupaj</t>
  </si>
  <si>
    <t>Eme</t>
  </si>
  <si>
    <t>em_skupaj_CO2_ekv</t>
  </si>
  <si>
    <t>IEMSKUPAJ_CO2_ekv</t>
  </si>
  <si>
    <t>EMSKUPAJ_CO2_ekv_365</t>
  </si>
  <si>
    <t>nex</t>
  </si>
  <si>
    <t>tan</t>
  </si>
  <si>
    <t>TAN_OD_nex</t>
  </si>
  <si>
    <t>AMONIJAK_IZHAPI</t>
  </si>
  <si>
    <t>TAN_ENTERING_STORE</t>
  </si>
  <si>
    <t>P_IZPUSTI_N2O_KG</t>
  </si>
  <si>
    <t>P_IZPUSTI_N20_V_CO2_EKV</t>
  </si>
  <si>
    <t>IZPUSTI_N2O_SKL</t>
  </si>
  <si>
    <t>IZPUSTI_N2O_SKL_V_CO2_EKV</t>
  </si>
  <si>
    <t>IZPUSTI_N2O_CO2_EKV</t>
  </si>
  <si>
    <t>N2O_P_CO2_EKV_CELOTNO_OBDOBJE</t>
  </si>
  <si>
    <t>N2O_SKL_CO2_CELOTNO_OBDOBJE</t>
  </si>
  <si>
    <t>N2O_CO2_EKV_CELOTNO_OBDOBJE</t>
  </si>
  <si>
    <t>IEN2OSKUPAJ_CO2_ekv</t>
  </si>
  <si>
    <t>Telesna masa ob zakolu (kg)</t>
  </si>
  <si>
    <r>
      <t>Intenzivnost izpustov (kg CO</t>
    </r>
    <r>
      <rPr>
        <vertAlign val="subscript"/>
        <sz val="16"/>
        <color theme="1"/>
        <rFont val="Calibri"/>
        <family val="2"/>
        <charset val="238"/>
        <scheme val="minor"/>
      </rPr>
      <t>2</t>
    </r>
    <r>
      <rPr>
        <sz val="16"/>
        <color theme="1"/>
        <rFont val="Calibri"/>
        <family val="2"/>
        <scheme val="minor"/>
      </rPr>
      <t xml:space="preserve"> ekv/kg prirasta)</t>
    </r>
  </si>
  <si>
    <t>Izpusti skupaj</t>
  </si>
  <si>
    <t>Izpusti leto</t>
  </si>
  <si>
    <t>Telesna masa ob uhlevitvi (kg)</t>
  </si>
  <si>
    <t>Prirast telesne mase (kg)</t>
  </si>
  <si>
    <t>Ocenjena telesna masa ob zakolu (kg)</t>
  </si>
  <si>
    <t>Topla masa trupa (kg)</t>
  </si>
  <si>
    <t>Starost ob zakolu (dan)</t>
  </si>
  <si>
    <t>Ocena telesne mase ob zakolu na podlagi mase toplega klavnega trupa (v pomoč, neobvezno)</t>
  </si>
  <si>
    <t>Ocena izpustov, goveji pitanci in telice, če rejec nakupuje starejša teleta (obvezno izpolniti vsa rdeča polja)</t>
  </si>
  <si>
    <t>Ocena za bike pitance</t>
  </si>
  <si>
    <t>Ocena za pitovne telice</t>
  </si>
  <si>
    <t>Dnevni prirast telesne mase (kg/dan)</t>
  </si>
  <si>
    <t>Trajanje pitanja (dan)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</si>
</sst>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00"/>
  </numFmts>
  <fonts count="1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b/>
      <sz val="14"/>
      <color theme="1"/>
      <name val="Calibri"/>
      <family val="2"/>
      <charset val="238"/>
      <scheme val="minor"/>
    </font>
    <font>
      <sz val="16"/>
      <color theme="1"/>
      <name val="Calibri"/>
      <family val="2"/>
      <scheme val="minor"/>
    </font>
    <font>
      <vertAlign val="subscript"/>
      <sz val="16"/>
      <color theme="1"/>
      <name val="Calibri"/>
      <family val="2"/>
      <charset val="238"/>
      <scheme val="minor"/>
    </font>
    <font>
      <sz val="14"/>
      <color theme="1"/>
      <name val="Calibri"/>
      <family val="2"/>
      <scheme val="minor"/>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9">
    <xf numFmtId="0" fontId="0" fillId="0" borderId="0" xfId="0"/>
    <xf numFmtId="0" fontId="0" fillId="0" borderId="0" xfId="0" applyFill="1" applyBorder="1"/>
    <xf numFmtId="0" fontId="3" fillId="0" borderId="0" xfId="0" applyFont="1" applyFill="1" applyBorder="1"/>
    <xf numFmtId="0" fontId="0" fillId="0" borderId="2" xfId="0" applyFill="1" applyBorder="1"/>
    <xf numFmtId="0" fontId="2" fillId="0" borderId="0" xfId="0" applyFont="1" applyFill="1" applyBorder="1"/>
    <xf numFmtId="0" fontId="6" fillId="0" borderId="0" xfId="0" applyFont="1" applyAlignment="1">
      <alignment vertical="center"/>
    </xf>
    <xf numFmtId="0" fontId="2" fillId="0" borderId="0" xfId="0" applyFont="1" applyAlignment="1">
      <alignment vertical="center"/>
    </xf>
    <xf numFmtId="0" fontId="1" fillId="0" borderId="0" xfId="0" applyFont="1" applyFill="1" applyBorder="1"/>
    <xf numFmtId="0" fontId="1" fillId="0" borderId="0" xfId="0" applyFont="1" applyAlignment="1">
      <alignment vertical="center"/>
    </xf>
    <xf numFmtId="0" fontId="7" fillId="0" borderId="1" xfId="0" applyFont="1" applyFill="1" applyBorder="1" applyAlignment="1">
      <alignment vertical="top" wrapText="1"/>
    </xf>
    <xf numFmtId="0" fontId="7" fillId="0" borderId="1" xfId="0" applyFont="1" applyFill="1" applyBorder="1" applyAlignment="1">
      <alignment horizontal="center" vertical="top" wrapText="1"/>
    </xf>
    <xf numFmtId="0" fontId="0" fillId="0" borderId="0" xfId="0" applyFill="1" applyBorder="1" applyAlignment="1">
      <alignment vertical="top"/>
    </xf>
    <xf numFmtId="0" fontId="7" fillId="2" borderId="1" xfId="0" applyFont="1" applyFill="1" applyBorder="1" applyAlignment="1">
      <alignment horizontal="center"/>
    </xf>
    <xf numFmtId="0" fontId="7" fillId="0" borderId="1" xfId="0" applyFont="1" applyFill="1" applyBorder="1" applyAlignment="1">
      <alignment horizontal="center"/>
    </xf>
    <xf numFmtId="165" fontId="7" fillId="3" borderId="1" xfId="0" applyNumberFormat="1" applyFont="1" applyFill="1" applyBorder="1" applyAlignment="1">
      <alignment horizontal="center"/>
    </xf>
    <xf numFmtId="164" fontId="7" fillId="0" borderId="1" xfId="0" applyNumberFormat="1" applyFont="1" applyFill="1" applyBorder="1" applyAlignment="1">
      <alignment horizontal="center"/>
    </xf>
    <xf numFmtId="1" fontId="7" fillId="3" borderId="1" xfId="0" applyNumberFormat="1" applyFont="1" applyFill="1" applyBorder="1" applyAlignment="1">
      <alignment horizontal="center"/>
    </xf>
    <xf numFmtId="0" fontId="7" fillId="2" borderId="1" xfId="0" applyFont="1" applyFill="1" applyBorder="1" applyAlignment="1">
      <alignment horizontal="center" vertical="center"/>
    </xf>
    <xf numFmtId="0" fontId="0" fillId="0" borderId="0" xfId="0" applyFill="1" applyBorder="1" applyAlignment="1">
      <alignment horizontal="center" vertical="center"/>
    </xf>
    <xf numFmtId="1" fontId="7" fillId="3" borderId="1" xfId="0" applyNumberFormat="1" applyFont="1" applyFill="1" applyBorder="1" applyAlignment="1">
      <alignment horizontal="center" vertical="center"/>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2" xfId="0" applyFont="1" applyFill="1" applyBorder="1" applyAlignment="1">
      <alignment horizontal="left"/>
    </xf>
    <xf numFmtId="0" fontId="9" fillId="0" borderId="7" xfId="0" applyFont="1" applyFill="1" applyBorder="1" applyAlignment="1">
      <alignment horizontal="left"/>
    </xf>
  </cellXfs>
  <cellStyles count="1">
    <cellStyle name="Navadno" xfId="0" builtinId="0"/>
  </cellStyles>
  <dxfs count="0"/>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460001</xdr:colOff>
      <xdr:row>24</xdr:row>
      <xdr:rowOff>149038</xdr:rowOff>
    </xdr:from>
    <xdr:to>
      <xdr:col>4</xdr:col>
      <xdr:colOff>283507</xdr:colOff>
      <xdr:row>36</xdr:row>
      <xdr:rowOff>101413</xdr:rowOff>
    </xdr:to>
    <xdr:sp macro="" textlink="">
      <xdr:nvSpPr>
        <xdr:cNvPr id="3" name="Pravokoten oblaček 2"/>
        <xdr:cNvSpPr/>
      </xdr:nvSpPr>
      <xdr:spPr>
        <a:xfrm>
          <a:off x="1065119" y="4765862"/>
          <a:ext cx="1829359" cy="2238375"/>
        </a:xfrm>
        <a:prstGeom prst="wedgeRectCallout">
          <a:avLst>
            <a:gd name="adj1" fmla="val 120553"/>
            <a:gd name="adj2" fmla="val 5944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5</xdr:col>
      <xdr:colOff>156883</xdr:colOff>
      <xdr:row>18</xdr:row>
      <xdr:rowOff>180975</xdr:rowOff>
    </xdr:from>
    <xdr:to>
      <xdr:col>7</xdr:col>
      <xdr:colOff>314324</xdr:colOff>
      <xdr:row>30</xdr:row>
      <xdr:rowOff>142875</xdr:rowOff>
    </xdr:to>
    <xdr:sp macro="" textlink="">
      <xdr:nvSpPr>
        <xdr:cNvPr id="4" name="Pravokoten oblaček 3"/>
        <xdr:cNvSpPr/>
      </xdr:nvSpPr>
      <xdr:spPr>
        <a:xfrm>
          <a:off x="3372971" y="3654799"/>
          <a:ext cx="2174500" cy="2247900"/>
        </a:xfrm>
        <a:prstGeom prst="wedgeRectCallout">
          <a:avLst>
            <a:gd name="adj1" fmla="val 52160"/>
            <a:gd name="adj2" fmla="val 1075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1</xdr:col>
      <xdr:colOff>574301</xdr:colOff>
      <xdr:row>26</xdr:row>
      <xdr:rowOff>6162</xdr:rowOff>
    </xdr:from>
    <xdr:to>
      <xdr:col>4</xdr:col>
      <xdr:colOff>45383</xdr:colOff>
      <xdr:row>35</xdr:row>
      <xdr:rowOff>53787</xdr:rowOff>
    </xdr:to>
    <xdr:sp macro="" textlink="">
      <xdr:nvSpPr>
        <xdr:cNvPr id="5" name="PoljeZBesedilom 4"/>
        <xdr:cNvSpPr txBox="1"/>
      </xdr:nvSpPr>
      <xdr:spPr>
        <a:xfrm>
          <a:off x="1179419" y="5003986"/>
          <a:ext cx="1476935"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Prvi</a:t>
          </a:r>
          <a:r>
            <a:rPr lang="sl-SI" sz="1600" b="1" baseline="0"/>
            <a:t> korak: </a:t>
          </a:r>
        </a:p>
        <a:p>
          <a:r>
            <a:rPr lang="sl-SI" sz="1600" b="1" baseline="0"/>
            <a:t>Vstavi </a:t>
          </a:r>
          <a:r>
            <a:rPr lang="sl-SI" sz="1600" b="1" u="sng" baseline="0"/>
            <a:t>telesno maso ob zakolu </a:t>
          </a:r>
          <a:r>
            <a:rPr lang="sl-SI" sz="1600" b="1" baseline="0"/>
            <a:t>(v kilogramih!</a:t>
          </a:r>
        </a:p>
        <a:p>
          <a:r>
            <a:rPr lang="sl-SI" sz="1600" b="1" baseline="0"/>
            <a:t>primer: 650).</a:t>
          </a:r>
          <a:endParaRPr lang="sl-SI" sz="1600" b="1"/>
        </a:p>
      </xdr:txBody>
    </xdr:sp>
    <xdr:clientData/>
  </xdr:twoCellAnchor>
  <xdr:twoCellAnchor>
    <xdr:from>
      <xdr:col>5</xdr:col>
      <xdr:colOff>280147</xdr:colOff>
      <xdr:row>19</xdr:row>
      <xdr:rowOff>161924</xdr:rowOff>
    </xdr:from>
    <xdr:to>
      <xdr:col>7</xdr:col>
      <xdr:colOff>152400</xdr:colOff>
      <xdr:row>28</xdr:row>
      <xdr:rowOff>152399</xdr:rowOff>
    </xdr:to>
    <xdr:sp macro="" textlink="">
      <xdr:nvSpPr>
        <xdr:cNvPr id="6" name="PoljeZBesedilom 5"/>
        <xdr:cNvSpPr txBox="1"/>
      </xdr:nvSpPr>
      <xdr:spPr>
        <a:xfrm>
          <a:off x="3496235" y="3826248"/>
          <a:ext cx="1889312"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Drugi </a:t>
          </a:r>
          <a:r>
            <a:rPr lang="sl-SI" sz="1600" b="1" baseline="0"/>
            <a:t>korak: </a:t>
          </a:r>
        </a:p>
        <a:p>
          <a:r>
            <a:rPr lang="sl-SI" sz="1600" b="1" baseline="0"/>
            <a:t>Vstavi </a:t>
          </a:r>
          <a:r>
            <a:rPr lang="sl-SI" sz="1600" b="1" u="sng" baseline="0"/>
            <a:t>starost ob zakolu</a:t>
          </a:r>
        </a:p>
        <a:p>
          <a:r>
            <a:rPr lang="sl-SI" sz="1600" b="1" baseline="0"/>
            <a:t>(v številu dni!</a:t>
          </a:r>
        </a:p>
        <a:p>
          <a:r>
            <a:rPr lang="sl-SI" sz="1600" b="1"/>
            <a:t>npr. 730).</a:t>
          </a:r>
        </a:p>
      </xdr:txBody>
    </xdr:sp>
    <xdr:clientData/>
  </xdr:twoCellAnchor>
  <xdr:twoCellAnchor>
    <xdr:from>
      <xdr:col>40</xdr:col>
      <xdr:colOff>339538</xdr:colOff>
      <xdr:row>18</xdr:row>
      <xdr:rowOff>116541</xdr:rowOff>
    </xdr:from>
    <xdr:to>
      <xdr:col>42</xdr:col>
      <xdr:colOff>1315010</xdr:colOff>
      <xdr:row>32</xdr:row>
      <xdr:rowOff>126066</xdr:rowOff>
    </xdr:to>
    <xdr:sp macro="" textlink="">
      <xdr:nvSpPr>
        <xdr:cNvPr id="7" name="Pravokoten oblaček 6"/>
        <xdr:cNvSpPr/>
      </xdr:nvSpPr>
      <xdr:spPr>
        <a:xfrm>
          <a:off x="8676714" y="3691217"/>
          <a:ext cx="2252943" cy="2676525"/>
        </a:xfrm>
        <a:prstGeom prst="wedgeRectCallout">
          <a:avLst>
            <a:gd name="adj1" fmla="val -45374"/>
            <a:gd name="adj2" fmla="val 85356"/>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43</xdr:col>
      <xdr:colOff>261658</xdr:colOff>
      <xdr:row>18</xdr:row>
      <xdr:rowOff>100293</xdr:rowOff>
    </xdr:from>
    <xdr:to>
      <xdr:col>47</xdr:col>
      <xdr:colOff>561416</xdr:colOff>
      <xdr:row>32</xdr:row>
      <xdr:rowOff>14568</xdr:rowOff>
    </xdr:to>
    <xdr:sp macro="" textlink="">
      <xdr:nvSpPr>
        <xdr:cNvPr id="8" name="Pravokoten oblaček 7"/>
        <xdr:cNvSpPr/>
      </xdr:nvSpPr>
      <xdr:spPr>
        <a:xfrm>
          <a:off x="11624423" y="3674969"/>
          <a:ext cx="2720228" cy="2581275"/>
        </a:xfrm>
        <a:prstGeom prst="wedgeRectCallout">
          <a:avLst>
            <a:gd name="adj1" fmla="val -129285"/>
            <a:gd name="adj2" fmla="val 91360"/>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45</xdr:col>
      <xdr:colOff>145676</xdr:colOff>
      <xdr:row>34</xdr:row>
      <xdr:rowOff>110938</xdr:rowOff>
    </xdr:from>
    <xdr:to>
      <xdr:col>47</xdr:col>
      <xdr:colOff>517152</xdr:colOff>
      <xdr:row>44</xdr:row>
      <xdr:rowOff>25213</xdr:rowOff>
    </xdr:to>
    <xdr:sp macro="" textlink="">
      <xdr:nvSpPr>
        <xdr:cNvPr id="9" name="Pravokoten oblaček 8"/>
        <xdr:cNvSpPr/>
      </xdr:nvSpPr>
      <xdr:spPr>
        <a:xfrm>
          <a:off x="12718676" y="6733614"/>
          <a:ext cx="1581711" cy="2883834"/>
        </a:xfrm>
        <a:prstGeom prst="wedgeRectCallout">
          <a:avLst>
            <a:gd name="adj1" fmla="val -129032"/>
            <a:gd name="adj2" fmla="val 18381"/>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40</xdr:col>
      <xdr:colOff>459442</xdr:colOff>
      <xdr:row>19</xdr:row>
      <xdr:rowOff>24653</xdr:rowOff>
    </xdr:from>
    <xdr:to>
      <xdr:col>42</xdr:col>
      <xdr:colOff>1237129</xdr:colOff>
      <xdr:row>31</xdr:row>
      <xdr:rowOff>62754</xdr:rowOff>
    </xdr:to>
    <xdr:sp macro="" textlink="">
      <xdr:nvSpPr>
        <xdr:cNvPr id="10" name="PoljeZBesedilom 9"/>
        <xdr:cNvSpPr txBox="1"/>
      </xdr:nvSpPr>
      <xdr:spPr>
        <a:xfrm>
          <a:off x="8796618" y="3789829"/>
          <a:ext cx="2055158" cy="2324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Drugi rezultat</a:t>
          </a:r>
          <a:r>
            <a:rPr lang="sl-SI" sz="1600" b="1" baseline="0"/>
            <a:t>: </a:t>
          </a:r>
        </a:p>
        <a:p>
          <a:r>
            <a:rPr lang="sl-SI" sz="1600" b="1" baseline="0"/>
            <a:t>Izpusti TGP v celotnem obdobju pitanja. </a:t>
          </a:r>
        </a:p>
        <a:p>
          <a:r>
            <a:rPr lang="sl-SI" sz="1600" b="1" baseline="0"/>
            <a:t>Enota je 'kg CO</a:t>
          </a:r>
          <a:r>
            <a:rPr lang="en-US" sz="1100" baseline="-25000">
              <a:solidFill>
                <a:schemeClr val="dk1"/>
              </a:solidFill>
              <a:effectLst/>
              <a:latin typeface="+mn-lt"/>
              <a:ea typeface="+mn-ea"/>
              <a:cs typeface="+mn-cs"/>
            </a:rPr>
            <a:t>2</a:t>
          </a:r>
          <a:r>
            <a:rPr lang="sl-SI" sz="1600" b="1" baseline="0"/>
            <a:t> ekv/doba pitanja'.</a:t>
          </a:r>
          <a:endParaRPr lang="sl-SI" sz="1600" b="1"/>
        </a:p>
      </xdr:txBody>
    </xdr:sp>
    <xdr:clientData/>
  </xdr:twoCellAnchor>
  <xdr:twoCellAnchor>
    <xdr:from>
      <xdr:col>43</xdr:col>
      <xdr:colOff>369794</xdr:colOff>
      <xdr:row>19</xdr:row>
      <xdr:rowOff>10646</xdr:rowOff>
    </xdr:from>
    <xdr:to>
      <xdr:col>47</xdr:col>
      <xdr:colOff>470648</xdr:colOff>
      <xdr:row>30</xdr:row>
      <xdr:rowOff>163045</xdr:rowOff>
    </xdr:to>
    <xdr:sp macro="" textlink="">
      <xdr:nvSpPr>
        <xdr:cNvPr id="11" name="PoljeZBesedilom 10"/>
        <xdr:cNvSpPr txBox="1"/>
      </xdr:nvSpPr>
      <xdr:spPr>
        <a:xfrm>
          <a:off x="11732559" y="3775822"/>
          <a:ext cx="2521324" cy="224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Tretji rezultat</a:t>
          </a:r>
          <a:r>
            <a:rPr lang="sl-SI" sz="1600" b="1" baseline="0"/>
            <a:t>: </a:t>
          </a:r>
        </a:p>
        <a:p>
          <a:r>
            <a:rPr lang="sl-SI" sz="1600" b="1" baseline="0"/>
            <a:t>Preračun izpustov TGP na letno raven. </a:t>
          </a:r>
        </a:p>
        <a:p>
          <a:r>
            <a:rPr lang="sl-SI" sz="1600" b="1" baseline="0"/>
            <a:t>Enota je 'kg CO</a:t>
          </a:r>
          <a:r>
            <a:rPr lang="en-US" sz="1100" baseline="-25000">
              <a:solidFill>
                <a:schemeClr val="dk1"/>
              </a:solidFill>
              <a:effectLst/>
              <a:latin typeface="+mn-lt"/>
              <a:ea typeface="+mn-ea"/>
              <a:cs typeface="+mn-cs"/>
            </a:rPr>
            <a:t>2</a:t>
          </a:r>
          <a:r>
            <a:rPr lang="sl-SI" sz="1600" b="1" baseline="0"/>
            <a:t> ekv/leto'.</a:t>
          </a:r>
          <a:endParaRPr lang="sl-SI" sz="1600" b="1"/>
        </a:p>
      </xdr:txBody>
    </xdr:sp>
    <xdr:clientData/>
  </xdr:twoCellAnchor>
  <xdr:twoCellAnchor>
    <xdr:from>
      <xdr:col>45</xdr:col>
      <xdr:colOff>235324</xdr:colOff>
      <xdr:row>34</xdr:row>
      <xdr:rowOff>172571</xdr:rowOff>
    </xdr:from>
    <xdr:to>
      <xdr:col>47</xdr:col>
      <xdr:colOff>416859</xdr:colOff>
      <xdr:row>43</xdr:row>
      <xdr:rowOff>134471</xdr:rowOff>
    </xdr:to>
    <xdr:sp macro="" textlink="">
      <xdr:nvSpPr>
        <xdr:cNvPr id="12" name="PoljeZBesedilom 11"/>
        <xdr:cNvSpPr txBox="1"/>
      </xdr:nvSpPr>
      <xdr:spPr>
        <a:xfrm>
          <a:off x="12808324" y="6795247"/>
          <a:ext cx="1391770"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Četrti rezultat</a:t>
          </a:r>
          <a:r>
            <a:rPr lang="sl-SI" sz="1600" b="1" baseline="0"/>
            <a:t>: </a:t>
          </a:r>
        </a:p>
        <a:p>
          <a:r>
            <a:rPr lang="sl-SI" sz="1600" b="1" baseline="0"/>
            <a:t>Intenzivnost izpustov TGP. </a:t>
          </a:r>
        </a:p>
        <a:p>
          <a:r>
            <a:rPr lang="sl-SI" sz="1600" b="1" baseline="0"/>
            <a:t>Enota je 'kg CO</a:t>
          </a:r>
          <a:r>
            <a:rPr lang="en-US" sz="1100" baseline="-25000">
              <a:solidFill>
                <a:schemeClr val="dk1"/>
              </a:solidFill>
              <a:effectLst/>
              <a:latin typeface="+mn-lt"/>
              <a:ea typeface="+mn-ea"/>
              <a:cs typeface="+mn-cs"/>
            </a:rPr>
            <a:t>2</a:t>
          </a:r>
          <a:r>
            <a:rPr lang="sl-SI" sz="1600" b="1" baseline="0"/>
            <a:t> ekv/kg prirasta'.</a:t>
          </a:r>
          <a:endParaRPr lang="sl-SI" sz="1600" b="1"/>
        </a:p>
      </xdr:txBody>
    </xdr:sp>
    <xdr:clientData/>
  </xdr:twoCellAnchor>
  <xdr:twoCellAnchor>
    <xdr:from>
      <xdr:col>0</xdr:col>
      <xdr:colOff>171450</xdr:colOff>
      <xdr:row>9</xdr:row>
      <xdr:rowOff>57151</xdr:rowOff>
    </xdr:from>
    <xdr:to>
      <xdr:col>8</xdr:col>
      <xdr:colOff>38100</xdr:colOff>
      <xdr:row>17</xdr:row>
      <xdr:rowOff>235323</xdr:rowOff>
    </xdr:to>
    <xdr:sp macro="" textlink="">
      <xdr:nvSpPr>
        <xdr:cNvPr id="13" name="Pravokotnik 12"/>
        <xdr:cNvSpPr/>
      </xdr:nvSpPr>
      <xdr:spPr>
        <a:xfrm>
          <a:off x="171450" y="1816475"/>
          <a:ext cx="6713444" cy="170217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0</xdr:col>
      <xdr:colOff>333375</xdr:colOff>
      <xdr:row>10</xdr:row>
      <xdr:rowOff>9524</xdr:rowOff>
    </xdr:from>
    <xdr:to>
      <xdr:col>7</xdr:col>
      <xdr:colOff>942976</xdr:colOff>
      <xdr:row>17</xdr:row>
      <xdr:rowOff>112057</xdr:rowOff>
    </xdr:to>
    <xdr:sp macro="" textlink="">
      <xdr:nvSpPr>
        <xdr:cNvPr id="14" name="PoljeZBesedilom 13"/>
        <xdr:cNvSpPr txBox="1"/>
      </xdr:nvSpPr>
      <xdr:spPr>
        <a:xfrm>
          <a:off x="333375" y="1959348"/>
          <a:ext cx="5842748" cy="1436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400" b="1"/>
            <a:t>NAVODILA ZA</a:t>
          </a:r>
          <a:r>
            <a:rPr lang="sl-SI" sz="1400" b="1" baseline="0"/>
            <a:t> UPORABO (PRIMER ZA BIKE)</a:t>
          </a:r>
        </a:p>
        <a:p>
          <a:r>
            <a:rPr lang="sl-SI" sz="1400" b="1" baseline="0"/>
            <a:t>Izpolni celici F40 in H40. </a:t>
          </a:r>
        </a:p>
        <a:p>
          <a:r>
            <a:rPr lang="sl-SI" sz="1400" b="1" baseline="0"/>
            <a:t>1. V celico F40 vnesi </a:t>
          </a:r>
          <a:r>
            <a:rPr lang="sl-SI" sz="1400" b="1" u="sng" baseline="0"/>
            <a:t>telesno maso </a:t>
          </a:r>
          <a:r>
            <a:rPr lang="sl-SI" sz="1400" b="1" baseline="0"/>
            <a:t>ob zakolu v kilogramih!</a:t>
          </a:r>
        </a:p>
        <a:p>
          <a:r>
            <a:rPr lang="sl-SI" sz="1400" b="1" baseline="0"/>
            <a:t>2. V celico H40 vnesi </a:t>
          </a:r>
          <a:r>
            <a:rPr lang="sl-SI" sz="1400" b="1" u="sng" baseline="0"/>
            <a:t>starost ob zakolu </a:t>
          </a:r>
          <a:r>
            <a:rPr lang="sl-SI" sz="1400" b="1" baseline="0"/>
            <a:t>v številu dni!</a:t>
          </a:r>
        </a:p>
        <a:p>
          <a:r>
            <a:rPr lang="sl-SI" sz="1400" b="1"/>
            <a:t>3. Možnost: če razpolagaš s podatkom o topli masi trupa , lahko  telesno maso ob zakolu oceniš v celicah F46 do H47  (ni obvezno).</a:t>
          </a:r>
        </a:p>
        <a:p>
          <a:endParaRPr lang="sl-SI" sz="1400" b="1"/>
        </a:p>
      </xdr:txBody>
    </xdr:sp>
    <xdr:clientData/>
  </xdr:twoCellAnchor>
  <xdr:twoCellAnchor>
    <xdr:from>
      <xdr:col>8</xdr:col>
      <xdr:colOff>342899</xdr:colOff>
      <xdr:row>9</xdr:row>
      <xdr:rowOff>76201</xdr:rowOff>
    </xdr:from>
    <xdr:to>
      <xdr:col>59</xdr:col>
      <xdr:colOff>333375</xdr:colOff>
      <xdr:row>17</xdr:row>
      <xdr:rowOff>280147</xdr:rowOff>
    </xdr:to>
    <xdr:sp macro="" textlink="">
      <xdr:nvSpPr>
        <xdr:cNvPr id="15" name="Pravokotnik 14"/>
        <xdr:cNvSpPr/>
      </xdr:nvSpPr>
      <xdr:spPr>
        <a:xfrm>
          <a:off x="7189693" y="1835525"/>
          <a:ext cx="12619506" cy="1727946"/>
        </a:xfrm>
        <a:prstGeom prst="rect">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49</xdr:col>
      <xdr:colOff>466725</xdr:colOff>
      <xdr:row>18</xdr:row>
      <xdr:rowOff>66675</xdr:rowOff>
    </xdr:from>
    <xdr:to>
      <xdr:col>57</xdr:col>
      <xdr:colOff>438150</xdr:colOff>
      <xdr:row>45</xdr:row>
      <xdr:rowOff>68036</xdr:rowOff>
    </xdr:to>
    <xdr:sp macro="" textlink="">
      <xdr:nvSpPr>
        <xdr:cNvPr id="25" name="Pravokotnik 24"/>
        <xdr:cNvSpPr/>
      </xdr:nvSpPr>
      <xdr:spPr>
        <a:xfrm>
          <a:off x="15679511" y="3658961"/>
          <a:ext cx="4869996" cy="7131504"/>
        </a:xfrm>
        <a:prstGeom prst="rect">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49</xdr:col>
      <xdr:colOff>581025</xdr:colOff>
      <xdr:row>19</xdr:row>
      <xdr:rowOff>57150</xdr:rowOff>
    </xdr:from>
    <xdr:to>
      <xdr:col>57</xdr:col>
      <xdr:colOff>209550</xdr:colOff>
      <xdr:row>44</xdr:row>
      <xdr:rowOff>870857</xdr:rowOff>
    </xdr:to>
    <xdr:sp macro="" textlink="">
      <xdr:nvSpPr>
        <xdr:cNvPr id="26" name="PoljeZBesedilom 25"/>
        <xdr:cNvSpPr txBox="1"/>
      </xdr:nvSpPr>
      <xdr:spPr>
        <a:xfrm>
          <a:off x="15793811" y="3839936"/>
          <a:ext cx="4527096" cy="6732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Določena</a:t>
          </a:r>
          <a:r>
            <a:rPr lang="sl-SI" sz="1100" baseline="0"/>
            <a:t> pojasnila v izračunu.</a:t>
          </a:r>
        </a:p>
        <a:p>
          <a:endParaRPr lang="sl-SI" sz="1100" baseline="0"/>
        </a:p>
        <a:p>
          <a:r>
            <a:rPr lang="sl-SI" sz="1100" baseline="0"/>
            <a:t>V enačbah telesno maso izračunamo kot povprečje med telesno maso v tretjem mesecu starosti in telesno maso ob zakolu. </a:t>
          </a:r>
        </a:p>
        <a:p>
          <a:r>
            <a:rPr lang="sl-SI" sz="1100" baseline="0"/>
            <a:t>Predpostavka je, da se živali ne pase.</a:t>
          </a:r>
        </a:p>
        <a:p>
          <a:r>
            <a:rPr lang="sl-SI" sz="1100" baseline="0"/>
            <a:t>Predpostavka je, da se izločki zbirajo v obliki gnojevke.</a:t>
          </a:r>
        </a:p>
        <a:p>
          <a:r>
            <a:rPr lang="sl-SI" sz="1100" baseline="0"/>
            <a:t>Uporabljene metodike: EMEP (2019), IPCC (2006), IPCC (2019)</a:t>
          </a:r>
        </a:p>
        <a:p>
          <a:endParaRPr lang="sl-SI" sz="1100" baseline="0"/>
        </a:p>
        <a:p>
          <a:r>
            <a:rPr lang="sl-SI" sz="1100"/>
            <a:t>GWP</a:t>
          </a:r>
          <a:r>
            <a:rPr lang="sl-SI" sz="1100" baseline="-25000">
              <a:solidFill>
                <a:schemeClr val="dk1"/>
              </a:solidFill>
              <a:effectLst/>
              <a:latin typeface="+mn-lt"/>
              <a:ea typeface="+mn-ea"/>
              <a:cs typeface="+mn-cs"/>
            </a:rPr>
            <a:t>100</a:t>
          </a:r>
          <a:r>
            <a:rPr lang="sl-SI" sz="1100" b="1" baseline="0">
              <a:solidFill>
                <a:schemeClr val="dk1"/>
              </a:solidFill>
              <a:effectLst/>
              <a:latin typeface="+mn-lt"/>
              <a:ea typeface="+mn-ea"/>
              <a:cs typeface="+mn-cs"/>
            </a:rPr>
            <a:t> </a:t>
          </a:r>
          <a:r>
            <a:rPr lang="sl-SI" sz="1100"/>
            <a:t>faktorja sta 28 za metan in 265 za didušikov oksid  (AR5, 2013).</a:t>
          </a:r>
        </a:p>
        <a:p>
          <a:endParaRPr lang="sl-SI" sz="1100"/>
        </a:p>
        <a:p>
          <a:pPr lvl="0"/>
          <a:r>
            <a:rPr lang="sl-SI" sz="1100">
              <a:solidFill>
                <a:schemeClr val="dk1"/>
              </a:solidFill>
              <a:effectLst/>
              <a:latin typeface="+mn-lt"/>
              <a:ea typeface="+mn-ea"/>
              <a:cs typeface="+mn-cs"/>
            </a:rPr>
            <a:t>AR5, 2013. IPCC, 2013: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 1535 str. </a:t>
          </a:r>
        </a:p>
        <a:p>
          <a:r>
            <a:rPr lang="sl-SI" sz="1100" u="sng">
              <a:solidFill>
                <a:schemeClr val="dk1"/>
              </a:solidFill>
              <a:effectLst/>
              <a:latin typeface="+mn-lt"/>
              <a:ea typeface="+mn-ea"/>
              <a:cs typeface="+mn-cs"/>
              <a:hlinkClick xmlns:r="http://schemas.openxmlformats.org/officeDocument/2006/relationships" r:id=""/>
            </a:rPr>
            <a:t>https://www.ipcc.ch/site/assets/uploads/2018/02/WG1AR5_all_final.pdf</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EMEP, 2019. EMEP/EEA Air Pollutant Emission Inventory Guidebook 2019. Technical guidance to prepare national emission inventories. EEA report, No. 13/2019, European Environment Agency, Luxembourg. </a:t>
          </a:r>
          <a:r>
            <a:rPr lang="sl-SI" sz="1100" u="sng">
              <a:solidFill>
                <a:schemeClr val="dk1"/>
              </a:solidFill>
              <a:effectLst/>
              <a:latin typeface="+mn-lt"/>
              <a:ea typeface="+mn-ea"/>
              <a:cs typeface="+mn-cs"/>
              <a:hlinkClick xmlns:r="http://schemas.openxmlformats.org/officeDocument/2006/relationships" r:id=""/>
            </a:rPr>
            <a:t>3.B Manure management 2019 — European Environment Agency</a:t>
          </a:r>
          <a:r>
            <a:rPr lang="sl-SI" sz="1100" u="sng">
              <a:solidFill>
                <a:schemeClr val="dk1"/>
              </a:solidFill>
              <a:effectLst/>
              <a:latin typeface="+mn-lt"/>
              <a:ea typeface="+mn-ea"/>
              <a:cs typeface="+mn-cs"/>
            </a:rPr>
            <a:t>.</a:t>
          </a:r>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IPCC, 2006. 2006 IPCC Guidelines for National Greenhouse Gas Inventories, Prepared by the National Greenhouse Gas Inventories Programme, Eggleston H.S., Buendia L., Miwa K., Ngara T. and Tanabe K. (eds). Published: IGES, Japan.</a:t>
          </a:r>
        </a:p>
        <a:p>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IPCC, 2019. 2019 Refinement to the 2006 IPCC Guidelines for National Greenhouse Gas Inventories, Calvo, Buendia, E., Tanabe, K., Kranjc, A., Baasanduren, J., Fukuda, M., Ngarize, S., Osako, A., Pyrozhenko, Y., Shermanau, P, Federici, S. (eds.): IPCC, Switzerland.</a:t>
          </a:r>
        </a:p>
        <a:p>
          <a:endParaRPr lang="sl-SI" sz="1100"/>
        </a:p>
        <a:p>
          <a:r>
            <a:rPr lang="sl-SI" sz="1100"/>
            <a:t>Vir za enačbi</a:t>
          </a:r>
          <a:r>
            <a:rPr lang="sl-SI" sz="1100" baseline="0"/>
            <a:t> v celicah I46 in I47: </a:t>
          </a:r>
        </a:p>
        <a:p>
          <a:endParaRPr lang="sl-SI" sz="1100" baseline="0"/>
        </a:p>
        <a:p>
          <a:pPr marL="0" marR="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Žabjek A., Perpar T., Verbič J. 2017. Napoved telesne mase in klavnosti goved na podlagi mase klavnih trupov. Kmetijski inštitut Slovenije, Prikazi in informacije 291, Ljubljana, 30 str.</a:t>
          </a:r>
        </a:p>
        <a:p>
          <a:endParaRPr lang="sl-SI" sz="1100"/>
        </a:p>
      </xdr:txBody>
    </xdr:sp>
    <xdr:clientData/>
  </xdr:twoCellAnchor>
  <xdr:twoCellAnchor>
    <xdr:from>
      <xdr:col>0</xdr:col>
      <xdr:colOff>215712</xdr:colOff>
      <xdr:row>0</xdr:row>
      <xdr:rowOff>136711</xdr:rowOff>
    </xdr:from>
    <xdr:to>
      <xdr:col>46</xdr:col>
      <xdr:colOff>190500</xdr:colOff>
      <xdr:row>8</xdr:row>
      <xdr:rowOff>53227</xdr:rowOff>
    </xdr:to>
    <xdr:sp macro="" textlink="">
      <xdr:nvSpPr>
        <xdr:cNvPr id="20" name="Pravokotnik 19"/>
        <xdr:cNvSpPr/>
      </xdr:nvSpPr>
      <xdr:spPr>
        <a:xfrm>
          <a:off x="215712" y="136711"/>
          <a:ext cx="13152906" cy="1485340"/>
        </a:xfrm>
        <a:prstGeom prst="rect">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0</xdr:col>
      <xdr:colOff>347382</xdr:colOff>
      <xdr:row>1</xdr:row>
      <xdr:rowOff>26334</xdr:rowOff>
    </xdr:from>
    <xdr:to>
      <xdr:col>46</xdr:col>
      <xdr:colOff>44823</xdr:colOff>
      <xdr:row>7</xdr:row>
      <xdr:rowOff>154081</xdr:rowOff>
    </xdr:to>
    <xdr:sp macro="" textlink="">
      <xdr:nvSpPr>
        <xdr:cNvPr id="21" name="PoljeZBesedilom 20"/>
        <xdr:cNvSpPr txBox="1"/>
      </xdr:nvSpPr>
      <xdr:spPr>
        <a:xfrm>
          <a:off x="347382" y="216834"/>
          <a:ext cx="12875559" cy="1315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2400" b="1" baseline="0"/>
            <a:t>MODEL ZA IZRAČUN IZPUSTOV TOPLOGREDNIH PLINOV (TGP) IN INTENZIVNOSTI IZPUSTOV TOPLOGREDNIH PLINOV ZA </a:t>
          </a:r>
          <a:r>
            <a:rPr lang="sl-SI" sz="2400" b="1" u="sng" baseline="0"/>
            <a:t>BIKE PITANCE IN PITOVNE TELICE, ČE SO TELETA ROJENA NA KMETIJI ALI KUPLJENA PRI STAROSTI DO TREH MESECEV (za starejša teleta glej zavihek Nakup starejših telet)</a:t>
          </a:r>
        </a:p>
        <a:p>
          <a:endParaRPr lang="sl-SI" sz="2400" b="1" u="sng" baseline="0"/>
        </a:p>
      </xdr:txBody>
    </xdr:sp>
    <xdr:clientData/>
  </xdr:twoCellAnchor>
  <xdr:twoCellAnchor>
    <xdr:from>
      <xdr:col>2</xdr:col>
      <xdr:colOff>582706</xdr:colOff>
      <xdr:row>50</xdr:row>
      <xdr:rowOff>134471</xdr:rowOff>
    </xdr:from>
    <xdr:to>
      <xdr:col>5</xdr:col>
      <xdr:colOff>784412</xdr:colOff>
      <xdr:row>59</xdr:row>
      <xdr:rowOff>100854</xdr:rowOff>
    </xdr:to>
    <xdr:sp macro="" textlink="">
      <xdr:nvSpPr>
        <xdr:cNvPr id="37" name="Pravokoten oblaček 36"/>
        <xdr:cNvSpPr/>
      </xdr:nvSpPr>
      <xdr:spPr>
        <a:xfrm rot="10800000">
          <a:off x="1792941" y="11855824"/>
          <a:ext cx="2207559" cy="1680883"/>
        </a:xfrm>
        <a:prstGeom prst="wedgeRectCallout">
          <a:avLst>
            <a:gd name="adj1" fmla="val -68202"/>
            <a:gd name="adj2" fmla="val 878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784412</xdr:colOff>
      <xdr:row>51</xdr:row>
      <xdr:rowOff>89647</xdr:rowOff>
    </xdr:from>
    <xdr:to>
      <xdr:col>5</xdr:col>
      <xdr:colOff>616324</xdr:colOff>
      <xdr:row>58</xdr:row>
      <xdr:rowOff>145677</xdr:rowOff>
    </xdr:to>
    <xdr:sp macro="" textlink="">
      <xdr:nvSpPr>
        <xdr:cNvPr id="42" name="PoljeZBesedilom 41"/>
        <xdr:cNvSpPr txBox="1"/>
      </xdr:nvSpPr>
      <xdr:spPr>
        <a:xfrm>
          <a:off x="1994647" y="12001500"/>
          <a:ext cx="1837765" cy="1389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Opcijska ocena telesne mase, prvi korak</a:t>
          </a:r>
          <a:r>
            <a:rPr lang="sl-SI" sz="1600" b="1" baseline="0"/>
            <a:t>: </a:t>
          </a:r>
        </a:p>
        <a:p>
          <a:r>
            <a:rPr lang="sl-SI" sz="1600" b="1" baseline="0"/>
            <a:t>Vstavi toplo maso trupa. </a:t>
          </a:r>
          <a:endParaRPr lang="sl-SI" sz="1600" b="1"/>
        </a:p>
      </xdr:txBody>
    </xdr:sp>
    <xdr:clientData/>
  </xdr:twoCellAnchor>
  <xdr:twoCellAnchor>
    <xdr:from>
      <xdr:col>5</xdr:col>
      <xdr:colOff>941294</xdr:colOff>
      <xdr:row>50</xdr:row>
      <xdr:rowOff>123264</xdr:rowOff>
    </xdr:from>
    <xdr:to>
      <xdr:col>7</xdr:col>
      <xdr:colOff>1131794</xdr:colOff>
      <xdr:row>62</xdr:row>
      <xdr:rowOff>89648</xdr:rowOff>
    </xdr:to>
    <xdr:sp macro="" textlink="">
      <xdr:nvSpPr>
        <xdr:cNvPr id="44" name="Pravokoten oblaček 43"/>
        <xdr:cNvSpPr/>
      </xdr:nvSpPr>
      <xdr:spPr>
        <a:xfrm rot="10800000">
          <a:off x="4157382" y="11844617"/>
          <a:ext cx="2207559" cy="2252384"/>
        </a:xfrm>
        <a:prstGeom prst="wedgeRectCallout">
          <a:avLst>
            <a:gd name="adj1" fmla="val -40283"/>
            <a:gd name="adj2" fmla="val 76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5</xdr:col>
      <xdr:colOff>1154206</xdr:colOff>
      <xdr:row>51</xdr:row>
      <xdr:rowOff>78440</xdr:rowOff>
    </xdr:from>
    <xdr:to>
      <xdr:col>7</xdr:col>
      <xdr:colOff>974912</xdr:colOff>
      <xdr:row>61</xdr:row>
      <xdr:rowOff>44823</xdr:rowOff>
    </xdr:to>
    <xdr:sp macro="" textlink="">
      <xdr:nvSpPr>
        <xdr:cNvPr id="46" name="PoljeZBesedilom 45"/>
        <xdr:cNvSpPr txBox="1"/>
      </xdr:nvSpPr>
      <xdr:spPr>
        <a:xfrm>
          <a:off x="4370294" y="11990293"/>
          <a:ext cx="1837765" cy="1871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Opcijska ocena telesne mase, drugi korak</a:t>
          </a:r>
          <a:r>
            <a:rPr lang="sl-SI" sz="1600" b="1" baseline="0"/>
            <a:t>: </a:t>
          </a:r>
        </a:p>
        <a:p>
          <a:r>
            <a:rPr lang="sl-SI" sz="1600" b="1" baseline="0"/>
            <a:t>Vstavi starost ob zakolu.</a:t>
          </a:r>
          <a:r>
            <a:rPr lang="sl-SI" sz="1600" b="1" baseline="0">
              <a:latin typeface="+mn-lt"/>
            </a:rPr>
            <a:t> </a:t>
          </a:r>
          <a:endParaRPr lang="sl-SI" sz="1600" b="1">
            <a:latin typeface="+mn-lt"/>
          </a:endParaRPr>
        </a:p>
      </xdr:txBody>
    </xdr:sp>
    <xdr:clientData/>
  </xdr:twoCellAnchor>
  <xdr:twoCellAnchor>
    <xdr:from>
      <xdr:col>7</xdr:col>
      <xdr:colOff>1355912</xdr:colOff>
      <xdr:row>50</xdr:row>
      <xdr:rowOff>156882</xdr:rowOff>
    </xdr:from>
    <xdr:to>
      <xdr:col>40</xdr:col>
      <xdr:colOff>459442</xdr:colOff>
      <xdr:row>59</xdr:row>
      <xdr:rowOff>134471</xdr:rowOff>
    </xdr:to>
    <xdr:sp macro="" textlink="">
      <xdr:nvSpPr>
        <xdr:cNvPr id="47" name="Pravokoten oblaček 46"/>
        <xdr:cNvSpPr/>
      </xdr:nvSpPr>
      <xdr:spPr>
        <a:xfrm rot="10800000">
          <a:off x="6444983" y="11995096"/>
          <a:ext cx="2205959" cy="1692089"/>
        </a:xfrm>
        <a:prstGeom prst="wedgeRectCallout">
          <a:avLst>
            <a:gd name="adj1" fmla="val -1146"/>
            <a:gd name="adj2" fmla="val 879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7</xdr:col>
      <xdr:colOff>1557618</xdr:colOff>
      <xdr:row>51</xdr:row>
      <xdr:rowOff>89647</xdr:rowOff>
    </xdr:from>
    <xdr:to>
      <xdr:col>40</xdr:col>
      <xdr:colOff>291354</xdr:colOff>
      <xdr:row>58</xdr:row>
      <xdr:rowOff>123266</xdr:rowOff>
    </xdr:to>
    <xdr:sp macro="" textlink="">
      <xdr:nvSpPr>
        <xdr:cNvPr id="49" name="PoljeZBesedilom 48"/>
        <xdr:cNvSpPr txBox="1"/>
      </xdr:nvSpPr>
      <xdr:spPr>
        <a:xfrm>
          <a:off x="6790765" y="12001500"/>
          <a:ext cx="1837765" cy="13671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Opcijska ocena telesne mase,</a:t>
          </a:r>
          <a:r>
            <a:rPr lang="sl-SI" sz="1600" b="1" baseline="0"/>
            <a:t> tretji korak: </a:t>
          </a:r>
        </a:p>
        <a:p>
          <a:r>
            <a:rPr lang="sl-SI" sz="1600" b="1" baseline="0"/>
            <a:t>Rezultat prepiši v F40.</a:t>
          </a:r>
          <a:endParaRPr lang="sl-SI" sz="1600" b="1"/>
        </a:p>
      </xdr:txBody>
    </xdr:sp>
    <xdr:clientData/>
  </xdr:twoCellAnchor>
  <xdr:twoCellAnchor>
    <xdr:from>
      <xdr:col>8</xdr:col>
      <xdr:colOff>537881</xdr:colOff>
      <xdr:row>18</xdr:row>
      <xdr:rowOff>123265</xdr:rowOff>
    </xdr:from>
    <xdr:to>
      <xdr:col>40</xdr:col>
      <xdr:colOff>45384</xdr:colOff>
      <xdr:row>32</xdr:row>
      <xdr:rowOff>132790</xdr:rowOff>
    </xdr:to>
    <xdr:sp macro="" textlink="">
      <xdr:nvSpPr>
        <xdr:cNvPr id="50" name="Pravokoten oblaček 49"/>
        <xdr:cNvSpPr/>
      </xdr:nvSpPr>
      <xdr:spPr>
        <a:xfrm>
          <a:off x="7810499" y="3697941"/>
          <a:ext cx="1927973" cy="2676525"/>
        </a:xfrm>
        <a:prstGeom prst="wedgeRectCallout">
          <a:avLst>
            <a:gd name="adj1" fmla="val 23028"/>
            <a:gd name="adj2" fmla="val 82424"/>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8</xdr:col>
      <xdr:colOff>672353</xdr:colOff>
      <xdr:row>19</xdr:row>
      <xdr:rowOff>11206</xdr:rowOff>
    </xdr:from>
    <xdr:to>
      <xdr:col>8</xdr:col>
      <xdr:colOff>2338668</xdr:colOff>
      <xdr:row>31</xdr:row>
      <xdr:rowOff>49307</xdr:rowOff>
    </xdr:to>
    <xdr:sp macro="" textlink="">
      <xdr:nvSpPr>
        <xdr:cNvPr id="52" name="PoljeZBesedilom 51"/>
        <xdr:cNvSpPr txBox="1"/>
      </xdr:nvSpPr>
      <xdr:spPr>
        <a:xfrm>
          <a:off x="7944971" y="3776382"/>
          <a:ext cx="1666315" cy="2324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Prvi rezultat</a:t>
          </a:r>
          <a:r>
            <a:rPr lang="sl-SI" sz="1600" b="1" baseline="0"/>
            <a:t>: </a:t>
          </a:r>
        </a:p>
        <a:p>
          <a:r>
            <a:rPr lang="sl-SI" sz="1600" b="1" baseline="0"/>
            <a:t>Dnevni prirast telesne mase. </a:t>
          </a:r>
        </a:p>
        <a:p>
          <a:r>
            <a:rPr lang="sl-SI" sz="1600" b="1" baseline="0"/>
            <a:t>Enota je 'kg na dan'.</a:t>
          </a:r>
          <a:endParaRPr lang="sl-SI" sz="1600" b="1"/>
        </a:p>
      </xdr:txBody>
    </xdr:sp>
    <xdr:clientData/>
  </xdr:twoCellAnchor>
  <xdr:twoCellAnchor>
    <xdr:from>
      <xdr:col>8</xdr:col>
      <xdr:colOff>435429</xdr:colOff>
      <xdr:row>9</xdr:row>
      <xdr:rowOff>76201</xdr:rowOff>
    </xdr:from>
    <xdr:to>
      <xdr:col>58</xdr:col>
      <xdr:colOff>253251</xdr:colOff>
      <xdr:row>17</xdr:row>
      <xdr:rowOff>172014</xdr:rowOff>
    </xdr:to>
    <xdr:sp macro="" textlink="">
      <xdr:nvSpPr>
        <xdr:cNvPr id="54" name="PoljeZBesedilom 53"/>
        <xdr:cNvSpPr txBox="1"/>
      </xdr:nvSpPr>
      <xdr:spPr>
        <a:xfrm>
          <a:off x="7130143" y="1845130"/>
          <a:ext cx="13846787" cy="1619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400" b="1"/>
            <a:t>RAZLAGA REZULTATOV (PRIMER ZA BIKE)</a:t>
          </a:r>
          <a:endParaRPr lang="sl-SI" sz="1400" b="1" baseline="0"/>
        </a:p>
        <a:p>
          <a:pPr marL="0" marR="0" indent="0" defTabSz="914400" eaLnBrk="1" fontAlgn="auto" latinLnBrk="0" hangingPunct="1">
            <a:lnSpc>
              <a:spcPct val="100000"/>
            </a:lnSpc>
            <a:spcBef>
              <a:spcPts val="0"/>
            </a:spcBef>
            <a:spcAft>
              <a:spcPts val="0"/>
            </a:spcAft>
            <a:buClrTx/>
            <a:buSzTx/>
            <a:buFontTx/>
            <a:buNone/>
            <a:tabLst/>
            <a:defRPr/>
          </a:pPr>
          <a:r>
            <a:rPr lang="sl-SI" sz="1400" b="1" baseline="0"/>
            <a:t>1. C celici I40 je podatek o povprečnem dnevnem prirastu telesne mase (v kg na dan).</a:t>
          </a:r>
        </a:p>
        <a:p>
          <a:pPr marL="0" marR="0" indent="0" defTabSz="914400" eaLnBrk="1" fontAlgn="auto" latinLnBrk="0" hangingPunct="1">
            <a:lnSpc>
              <a:spcPct val="100000"/>
            </a:lnSpc>
            <a:spcBef>
              <a:spcPts val="0"/>
            </a:spcBef>
            <a:spcAft>
              <a:spcPts val="0"/>
            </a:spcAft>
            <a:buClrTx/>
            <a:buSzTx/>
            <a:buFontTx/>
            <a:buNone/>
            <a:tabLst/>
            <a:defRPr/>
          </a:pPr>
          <a:r>
            <a:rPr lang="sl-SI" sz="1400" b="1" baseline="0"/>
            <a:t>2. V celici AO40 je rezultat, </a:t>
          </a:r>
          <a:r>
            <a:rPr lang="sl-SI" sz="1400" b="1" u="sng" baseline="0"/>
            <a:t>koliko toplogrednih plinov je izpustil bik pitanec v celotnem obdobju pitanja</a:t>
          </a:r>
          <a:r>
            <a:rPr lang="sl-SI" sz="1400" b="1" baseline="0"/>
            <a:t>. Enota je 'kilogram ekvivalentov ogljikovega dioksida na dobo pitanja' </a:t>
          </a:r>
          <a:r>
            <a:rPr lang="sl-SI" sz="1400" b="1" baseline="0">
              <a:solidFill>
                <a:schemeClr val="dk1"/>
              </a:solidFill>
              <a:effectLst/>
              <a:latin typeface="+mn-lt"/>
              <a:ea typeface="+mn-ea"/>
              <a:cs typeface="+mn-cs"/>
            </a:rPr>
            <a:t>(kg CO</a:t>
          </a:r>
          <a:r>
            <a:rPr lang="en-US" sz="1400" baseline="-25000">
              <a:solidFill>
                <a:schemeClr val="dk1"/>
              </a:solidFill>
              <a:effectLst/>
              <a:latin typeface="+mn-lt"/>
              <a:ea typeface="+mn-ea"/>
              <a:cs typeface="+mn-cs"/>
            </a:rPr>
            <a:t>2</a:t>
          </a:r>
          <a:r>
            <a:rPr lang="sl-SI" sz="1400" b="1" baseline="0">
              <a:solidFill>
                <a:schemeClr val="dk1"/>
              </a:solidFill>
              <a:effectLst/>
              <a:latin typeface="+mn-lt"/>
              <a:ea typeface="+mn-ea"/>
              <a:cs typeface="+mn-cs"/>
            </a:rPr>
            <a:t> ekv/doba pitanja). Doba pitanja je število dni od uhlevitve do zakola.</a:t>
          </a:r>
          <a:endParaRPr lang="sl-SI" sz="1400" b="1" baseline="0"/>
        </a:p>
        <a:p>
          <a:r>
            <a:rPr lang="sl-SI" sz="1400" b="1" baseline="0"/>
            <a:t>3. V celici AP40 je </a:t>
          </a:r>
          <a:r>
            <a:rPr lang="sl-SI" sz="1400" b="1" u="sng" baseline="0"/>
            <a:t>preračun skupnih izpustov na letno raven</a:t>
          </a:r>
          <a:r>
            <a:rPr lang="sl-SI" sz="1400" b="1" baseline="0"/>
            <a:t>. Enota je 'kilogram ekvivalentov ogljikovega dioksida na leto' (</a:t>
          </a:r>
          <a:r>
            <a:rPr lang="sl-SI" sz="1400" b="1" baseline="0">
              <a:solidFill>
                <a:schemeClr val="dk1"/>
              </a:solidFill>
              <a:effectLst/>
              <a:latin typeface="+mn-lt"/>
              <a:ea typeface="+mn-ea"/>
              <a:cs typeface="+mn-cs"/>
            </a:rPr>
            <a:t>kg CO</a:t>
          </a:r>
          <a:r>
            <a:rPr lang="en-US" sz="1400" baseline="-25000">
              <a:solidFill>
                <a:schemeClr val="dk1"/>
              </a:solidFill>
              <a:effectLst/>
              <a:latin typeface="+mn-lt"/>
              <a:ea typeface="+mn-ea"/>
              <a:cs typeface="+mn-cs"/>
            </a:rPr>
            <a:t>2</a:t>
          </a:r>
          <a:r>
            <a:rPr lang="sl-SI" sz="1400" b="1" baseline="0">
              <a:solidFill>
                <a:schemeClr val="dk1"/>
              </a:solidFill>
              <a:effectLst/>
              <a:latin typeface="+mn-lt"/>
              <a:ea typeface="+mn-ea"/>
              <a:cs typeface="+mn-cs"/>
            </a:rPr>
            <a:t> ekv/leto)</a:t>
          </a:r>
          <a:r>
            <a:rPr lang="sl-SI" sz="1400" b="1" baseline="0"/>
            <a:t>.</a:t>
          </a:r>
        </a:p>
        <a:p>
          <a:pPr eaLnBrk="1" fontAlgn="auto" latinLnBrk="0" hangingPunct="1"/>
          <a:r>
            <a:rPr lang="sl-SI" sz="1400" b="1" baseline="0"/>
            <a:t>4. </a:t>
          </a:r>
          <a:r>
            <a:rPr lang="sl-SI" sz="1400" b="1" baseline="0">
              <a:solidFill>
                <a:schemeClr val="dk1"/>
              </a:solidFill>
              <a:effectLst/>
              <a:latin typeface="+mn-lt"/>
              <a:ea typeface="+mn-ea"/>
              <a:cs typeface="+mn-cs"/>
            </a:rPr>
            <a:t>V celici AQ40 je preračun </a:t>
          </a:r>
          <a:r>
            <a:rPr lang="sl-SI" sz="1400" b="1" u="sng" baseline="0">
              <a:solidFill>
                <a:schemeClr val="dk1"/>
              </a:solidFill>
              <a:effectLst/>
              <a:latin typeface="+mn-lt"/>
              <a:ea typeface="+mn-ea"/>
              <a:cs typeface="+mn-cs"/>
            </a:rPr>
            <a:t>intenzivnosti izpustov, kar pomeni količino plinov za kilogram prirasta</a:t>
          </a:r>
          <a:r>
            <a:rPr lang="sl-SI" sz="1400" b="1" baseline="0">
              <a:solidFill>
                <a:schemeClr val="dk1"/>
              </a:solidFill>
              <a:effectLst/>
              <a:latin typeface="+mn-lt"/>
              <a:ea typeface="+mn-ea"/>
              <a:cs typeface="+mn-cs"/>
            </a:rPr>
            <a:t>. Enota je ' kilogram ekvivalentov ogljikovega dioksida na kilogram prirasta' (kg CO</a:t>
          </a:r>
          <a:r>
            <a:rPr lang="en-US" sz="1400" baseline="-25000">
              <a:solidFill>
                <a:schemeClr val="dk1"/>
              </a:solidFill>
              <a:effectLst/>
              <a:latin typeface="+mn-lt"/>
              <a:ea typeface="+mn-ea"/>
              <a:cs typeface="+mn-cs"/>
            </a:rPr>
            <a:t>2</a:t>
          </a:r>
          <a:r>
            <a:rPr lang="sl-SI" sz="1400" b="1" baseline="0">
              <a:solidFill>
                <a:schemeClr val="dk1"/>
              </a:solidFill>
              <a:effectLst/>
              <a:latin typeface="+mn-lt"/>
              <a:ea typeface="+mn-ea"/>
              <a:cs typeface="+mn-cs"/>
            </a:rPr>
            <a:t> ekv/kg prirasta).</a:t>
          </a:r>
          <a:endParaRPr lang="sl-SI" sz="1400">
            <a:effectLst/>
          </a:endParaRPr>
        </a:p>
        <a:p>
          <a:endParaRPr lang="sl-SI" sz="14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269502</xdr:colOff>
      <xdr:row>21</xdr:row>
      <xdr:rowOff>70597</xdr:rowOff>
    </xdr:from>
    <xdr:to>
      <xdr:col>5</xdr:col>
      <xdr:colOff>93008</xdr:colOff>
      <xdr:row>33</xdr:row>
      <xdr:rowOff>22972</xdr:rowOff>
    </xdr:to>
    <xdr:sp macro="" textlink="">
      <xdr:nvSpPr>
        <xdr:cNvPr id="2" name="Pravokoten oblaček 1"/>
        <xdr:cNvSpPr/>
      </xdr:nvSpPr>
      <xdr:spPr>
        <a:xfrm>
          <a:off x="1488702" y="4366372"/>
          <a:ext cx="1833281" cy="2238375"/>
        </a:xfrm>
        <a:prstGeom prst="wedgeRectCallout">
          <a:avLst>
            <a:gd name="adj1" fmla="val 56847"/>
            <a:gd name="adj2" fmla="val 864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6</xdr:col>
      <xdr:colOff>1750361</xdr:colOff>
      <xdr:row>18</xdr:row>
      <xdr:rowOff>169770</xdr:rowOff>
    </xdr:from>
    <xdr:to>
      <xdr:col>8</xdr:col>
      <xdr:colOff>918884</xdr:colOff>
      <xdr:row>30</xdr:row>
      <xdr:rowOff>131670</xdr:rowOff>
    </xdr:to>
    <xdr:sp macro="" textlink="">
      <xdr:nvSpPr>
        <xdr:cNvPr id="3" name="Pravokoten oblaček 2"/>
        <xdr:cNvSpPr/>
      </xdr:nvSpPr>
      <xdr:spPr>
        <a:xfrm>
          <a:off x="7252449" y="4080623"/>
          <a:ext cx="3225053" cy="2247900"/>
        </a:xfrm>
        <a:prstGeom prst="wedgeRectCallout">
          <a:avLst>
            <a:gd name="adj1" fmla="val 27143"/>
            <a:gd name="adj2" fmla="val 108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462242</xdr:colOff>
      <xdr:row>22</xdr:row>
      <xdr:rowOff>95809</xdr:rowOff>
    </xdr:from>
    <xdr:to>
      <xdr:col>4</xdr:col>
      <xdr:colOff>538441</xdr:colOff>
      <xdr:row>31</xdr:row>
      <xdr:rowOff>143434</xdr:rowOff>
    </xdr:to>
    <xdr:sp macro="" textlink="">
      <xdr:nvSpPr>
        <xdr:cNvPr id="4" name="PoljeZBesedilom 3"/>
        <xdr:cNvSpPr txBox="1"/>
      </xdr:nvSpPr>
      <xdr:spPr>
        <a:xfrm>
          <a:off x="1681442" y="4582084"/>
          <a:ext cx="1476374"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Prvi</a:t>
          </a:r>
          <a:r>
            <a:rPr lang="sl-SI" sz="1600" b="1" baseline="0"/>
            <a:t> korak: </a:t>
          </a:r>
        </a:p>
        <a:p>
          <a:r>
            <a:rPr lang="sl-SI" sz="1600" b="1" baseline="0"/>
            <a:t>Vstavi </a:t>
          </a:r>
          <a:r>
            <a:rPr lang="sl-SI" sz="1600" b="1" u="sng" baseline="0"/>
            <a:t>telesno maso ob zakolu </a:t>
          </a:r>
          <a:r>
            <a:rPr lang="sl-SI" sz="1600" b="1" baseline="0"/>
            <a:t>(v </a:t>
          </a:r>
          <a:r>
            <a:rPr lang="sl-SI" sz="1600" b="1" u="sng" baseline="0"/>
            <a:t>kilogramih</a:t>
          </a:r>
          <a:r>
            <a:rPr lang="sl-SI" sz="1600" b="1" baseline="0"/>
            <a:t>!</a:t>
          </a:r>
        </a:p>
        <a:p>
          <a:r>
            <a:rPr lang="sl-SI" sz="1600" b="1" baseline="0"/>
            <a:t>primer: 650).</a:t>
          </a:r>
          <a:endParaRPr lang="sl-SI" sz="1600" b="1"/>
        </a:p>
      </xdr:txBody>
    </xdr:sp>
    <xdr:clientData/>
  </xdr:twoCellAnchor>
  <xdr:twoCellAnchor>
    <xdr:from>
      <xdr:col>7</xdr:col>
      <xdr:colOff>24653</xdr:colOff>
      <xdr:row>20</xdr:row>
      <xdr:rowOff>5042</xdr:rowOff>
    </xdr:from>
    <xdr:to>
      <xdr:col>8</xdr:col>
      <xdr:colOff>649942</xdr:colOff>
      <xdr:row>29</xdr:row>
      <xdr:rowOff>95250</xdr:rowOff>
    </xdr:to>
    <xdr:sp macro="" textlink="">
      <xdr:nvSpPr>
        <xdr:cNvPr id="5" name="PoljeZBesedilom 4"/>
        <xdr:cNvSpPr txBox="1"/>
      </xdr:nvSpPr>
      <xdr:spPr>
        <a:xfrm>
          <a:off x="6651332" y="4304899"/>
          <a:ext cx="2516681" cy="18047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Tretji </a:t>
          </a:r>
          <a:r>
            <a:rPr lang="sl-SI" sz="1600" b="1" baseline="0"/>
            <a:t>korak: </a:t>
          </a:r>
        </a:p>
        <a:p>
          <a:r>
            <a:rPr lang="sl-SI" sz="1600" b="1" baseline="0"/>
            <a:t>Vstavi </a:t>
          </a:r>
          <a:r>
            <a:rPr lang="sl-SI" sz="1600" b="1" u="sng" baseline="0"/>
            <a:t>trajanje pitanja</a:t>
          </a:r>
        </a:p>
        <a:p>
          <a:r>
            <a:rPr lang="sl-SI" sz="1600" b="1" baseline="0"/>
            <a:t>(v </a:t>
          </a:r>
          <a:r>
            <a:rPr lang="sl-SI" sz="1600" b="1" u="sng" baseline="0"/>
            <a:t>številu dni</a:t>
          </a:r>
          <a:r>
            <a:rPr lang="sl-SI" sz="1600" b="1" baseline="0"/>
            <a:t>! Primer:</a:t>
          </a:r>
          <a:r>
            <a:rPr lang="sl-SI" sz="1600" b="1"/>
            <a:t> 366)</a:t>
          </a:r>
        </a:p>
        <a:p>
          <a:r>
            <a:rPr lang="sl-SI" sz="1600" b="1"/>
            <a:t>Trajanje</a:t>
          </a:r>
          <a:r>
            <a:rPr lang="sl-SI" sz="1600" b="1" baseline="0"/>
            <a:t> pitanja je število dni od dneva uhlevitve do dneva zakola.</a:t>
          </a:r>
          <a:endParaRPr lang="sl-SI" sz="1600" b="1"/>
        </a:p>
      </xdr:txBody>
    </xdr:sp>
    <xdr:clientData/>
  </xdr:twoCellAnchor>
  <xdr:twoCellAnchor>
    <xdr:from>
      <xdr:col>42</xdr:col>
      <xdr:colOff>1438275</xdr:colOff>
      <xdr:row>18</xdr:row>
      <xdr:rowOff>77881</xdr:rowOff>
    </xdr:from>
    <xdr:to>
      <xdr:col>46</xdr:col>
      <xdr:colOff>595033</xdr:colOff>
      <xdr:row>31</xdr:row>
      <xdr:rowOff>182656</xdr:rowOff>
    </xdr:to>
    <xdr:sp macro="" textlink="">
      <xdr:nvSpPr>
        <xdr:cNvPr id="6" name="Pravokoten oblaček 5"/>
        <xdr:cNvSpPr/>
      </xdr:nvSpPr>
      <xdr:spPr>
        <a:xfrm>
          <a:off x="14627599" y="3988734"/>
          <a:ext cx="2888316" cy="2581275"/>
        </a:xfrm>
        <a:prstGeom prst="wedgeRectCallout">
          <a:avLst>
            <a:gd name="adj1" fmla="val -104025"/>
            <a:gd name="adj2" fmla="val 91793"/>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44</xdr:col>
      <xdr:colOff>313764</xdr:colOff>
      <xdr:row>35</xdr:row>
      <xdr:rowOff>21291</xdr:rowOff>
    </xdr:from>
    <xdr:to>
      <xdr:col>47</xdr:col>
      <xdr:colOff>80121</xdr:colOff>
      <xdr:row>44</xdr:row>
      <xdr:rowOff>638735</xdr:rowOff>
    </xdr:to>
    <xdr:sp macro="" textlink="">
      <xdr:nvSpPr>
        <xdr:cNvPr id="7" name="Pravokoten oblaček 6"/>
        <xdr:cNvSpPr/>
      </xdr:nvSpPr>
      <xdr:spPr>
        <a:xfrm>
          <a:off x="16024411" y="7170644"/>
          <a:ext cx="1581710" cy="3463738"/>
        </a:xfrm>
        <a:prstGeom prst="wedgeRectCallout">
          <a:avLst>
            <a:gd name="adj1" fmla="val -99984"/>
            <a:gd name="adj2" fmla="val -32"/>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42</xdr:col>
      <xdr:colOff>1519518</xdr:colOff>
      <xdr:row>19</xdr:row>
      <xdr:rowOff>21851</xdr:rowOff>
    </xdr:from>
    <xdr:to>
      <xdr:col>46</xdr:col>
      <xdr:colOff>470647</xdr:colOff>
      <xdr:row>30</xdr:row>
      <xdr:rowOff>174250</xdr:rowOff>
    </xdr:to>
    <xdr:sp macro="" textlink="">
      <xdr:nvSpPr>
        <xdr:cNvPr id="8" name="PoljeZBesedilom 7"/>
        <xdr:cNvSpPr txBox="1"/>
      </xdr:nvSpPr>
      <xdr:spPr>
        <a:xfrm>
          <a:off x="14708842" y="4123204"/>
          <a:ext cx="2682687" cy="224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Tretji rezultat</a:t>
          </a:r>
          <a:r>
            <a:rPr lang="sl-SI" sz="1600" b="1" baseline="0"/>
            <a:t>: </a:t>
          </a:r>
        </a:p>
        <a:p>
          <a:r>
            <a:rPr lang="sl-SI" sz="1600" b="1" baseline="0"/>
            <a:t>Preračun izpustov TGP na letno raven. </a:t>
          </a:r>
        </a:p>
        <a:p>
          <a:r>
            <a:rPr lang="sl-SI" sz="1600" b="1" baseline="0"/>
            <a:t>Enota je 'kg CO</a:t>
          </a:r>
          <a:r>
            <a:rPr lang="en-US" sz="1100" baseline="-25000">
              <a:solidFill>
                <a:schemeClr val="dk1"/>
              </a:solidFill>
              <a:effectLst/>
              <a:latin typeface="+mn-lt"/>
              <a:ea typeface="+mn-ea"/>
              <a:cs typeface="+mn-cs"/>
            </a:rPr>
            <a:t>2</a:t>
          </a:r>
          <a:r>
            <a:rPr lang="sl-SI" sz="1600" b="1" baseline="0"/>
            <a:t> ekv/leto'.</a:t>
          </a:r>
          <a:endParaRPr lang="sl-SI" sz="1600" b="1"/>
        </a:p>
      </xdr:txBody>
    </xdr:sp>
    <xdr:clientData/>
  </xdr:twoCellAnchor>
  <xdr:twoCellAnchor>
    <xdr:from>
      <xdr:col>44</xdr:col>
      <xdr:colOff>385482</xdr:colOff>
      <xdr:row>35</xdr:row>
      <xdr:rowOff>161366</xdr:rowOff>
    </xdr:from>
    <xdr:to>
      <xdr:col>47</xdr:col>
      <xdr:colOff>47064</xdr:colOff>
      <xdr:row>44</xdr:row>
      <xdr:rowOff>459441</xdr:rowOff>
    </xdr:to>
    <xdr:sp macro="" textlink="">
      <xdr:nvSpPr>
        <xdr:cNvPr id="9" name="PoljeZBesedilom 8"/>
        <xdr:cNvSpPr txBox="1"/>
      </xdr:nvSpPr>
      <xdr:spPr>
        <a:xfrm>
          <a:off x="16096129" y="7310719"/>
          <a:ext cx="1476935" cy="3144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Četrti rezultat</a:t>
          </a:r>
          <a:r>
            <a:rPr lang="sl-SI" sz="1600" b="1" baseline="0"/>
            <a:t>: </a:t>
          </a:r>
        </a:p>
        <a:p>
          <a:r>
            <a:rPr lang="sl-SI" sz="1600" b="1" baseline="0"/>
            <a:t>Intenzivnost izpustov TGP. Rezultat pomeni količino plinov na kilogram prirasta telesne mase.</a:t>
          </a:r>
        </a:p>
        <a:p>
          <a:r>
            <a:rPr lang="sl-SI" sz="1600" b="1" baseline="0"/>
            <a:t>Enota je 'kg CO</a:t>
          </a:r>
          <a:r>
            <a:rPr lang="en-US" sz="1100" baseline="-25000">
              <a:solidFill>
                <a:schemeClr val="dk1"/>
              </a:solidFill>
              <a:effectLst/>
              <a:latin typeface="+mn-lt"/>
              <a:ea typeface="+mn-ea"/>
              <a:cs typeface="+mn-cs"/>
            </a:rPr>
            <a:t>2</a:t>
          </a:r>
          <a:r>
            <a:rPr lang="sl-SI" sz="1600" b="1" baseline="0"/>
            <a:t> ekv/kg prirasta'. </a:t>
          </a:r>
          <a:endParaRPr lang="sl-SI" sz="1600" b="1"/>
        </a:p>
      </xdr:txBody>
    </xdr:sp>
    <xdr:clientData/>
  </xdr:twoCellAnchor>
  <xdr:twoCellAnchor>
    <xdr:from>
      <xdr:col>0</xdr:col>
      <xdr:colOff>171450</xdr:colOff>
      <xdr:row>9</xdr:row>
      <xdr:rowOff>57151</xdr:rowOff>
    </xdr:from>
    <xdr:to>
      <xdr:col>6</xdr:col>
      <xdr:colOff>941295</xdr:colOff>
      <xdr:row>17</xdr:row>
      <xdr:rowOff>425823</xdr:rowOff>
    </xdr:to>
    <xdr:sp macro="" textlink="">
      <xdr:nvSpPr>
        <xdr:cNvPr id="10" name="Pravokotnik 9"/>
        <xdr:cNvSpPr/>
      </xdr:nvSpPr>
      <xdr:spPr>
        <a:xfrm>
          <a:off x="171450" y="1816475"/>
          <a:ext cx="6271933" cy="189267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0</xdr:col>
      <xdr:colOff>366993</xdr:colOff>
      <xdr:row>9</xdr:row>
      <xdr:rowOff>143995</xdr:rowOff>
    </xdr:from>
    <xdr:to>
      <xdr:col>6</xdr:col>
      <xdr:colOff>862854</xdr:colOff>
      <xdr:row>17</xdr:row>
      <xdr:rowOff>291352</xdr:rowOff>
    </xdr:to>
    <xdr:sp macro="" textlink="">
      <xdr:nvSpPr>
        <xdr:cNvPr id="11" name="PoljeZBesedilom 10"/>
        <xdr:cNvSpPr txBox="1"/>
      </xdr:nvSpPr>
      <xdr:spPr>
        <a:xfrm>
          <a:off x="366993" y="1903319"/>
          <a:ext cx="5997949" cy="1671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400" b="1"/>
            <a:t>NAVODILA ZA</a:t>
          </a:r>
          <a:r>
            <a:rPr lang="sl-SI" sz="1400" b="1" baseline="0"/>
            <a:t> UPORABO (PRIMER ZA BIKE)</a:t>
          </a:r>
        </a:p>
        <a:p>
          <a:r>
            <a:rPr lang="sl-SI" sz="1400" b="1" baseline="0"/>
            <a:t>Izpolni celice F40, G40 in I40. </a:t>
          </a:r>
        </a:p>
        <a:p>
          <a:r>
            <a:rPr lang="sl-SI" sz="1400" b="1" baseline="0"/>
            <a:t>1. V celico F40 vnesi </a:t>
          </a:r>
          <a:r>
            <a:rPr lang="sl-SI" sz="1400" b="1" u="sng" baseline="0"/>
            <a:t>telesno maso </a:t>
          </a:r>
          <a:r>
            <a:rPr lang="sl-SI" sz="1400" b="1" baseline="0"/>
            <a:t>ob </a:t>
          </a:r>
          <a:r>
            <a:rPr lang="sl-SI" sz="1400" b="1" u="sng" baseline="0"/>
            <a:t>zakolu</a:t>
          </a:r>
          <a:r>
            <a:rPr lang="sl-SI" sz="1400" b="1" baseline="0"/>
            <a:t> v kilogramih!</a:t>
          </a:r>
        </a:p>
        <a:p>
          <a:r>
            <a:rPr lang="sl-SI" sz="1400" b="1" baseline="0"/>
            <a:t>2. V celico G40 vnesi </a:t>
          </a:r>
          <a:r>
            <a:rPr lang="sl-SI" sz="1400" b="1" u="sng" baseline="0">
              <a:solidFill>
                <a:schemeClr val="dk1"/>
              </a:solidFill>
              <a:effectLst/>
              <a:latin typeface="+mn-lt"/>
              <a:ea typeface="+mn-ea"/>
              <a:cs typeface="+mn-cs"/>
            </a:rPr>
            <a:t>telesno maso </a:t>
          </a:r>
          <a:r>
            <a:rPr lang="sl-SI" sz="1400" b="1" baseline="0">
              <a:solidFill>
                <a:schemeClr val="dk1"/>
              </a:solidFill>
              <a:effectLst/>
              <a:latin typeface="+mn-lt"/>
              <a:ea typeface="+mn-ea"/>
              <a:cs typeface="+mn-cs"/>
            </a:rPr>
            <a:t>ob </a:t>
          </a:r>
          <a:r>
            <a:rPr lang="sl-SI" sz="1400" b="1" u="sng" baseline="0">
              <a:solidFill>
                <a:schemeClr val="dk1"/>
              </a:solidFill>
              <a:effectLst/>
              <a:latin typeface="+mn-lt"/>
              <a:ea typeface="+mn-ea"/>
              <a:cs typeface="+mn-cs"/>
            </a:rPr>
            <a:t>uhlevitvi</a:t>
          </a:r>
          <a:r>
            <a:rPr lang="sl-SI" sz="1400" b="1" baseline="0">
              <a:solidFill>
                <a:schemeClr val="dk1"/>
              </a:solidFill>
              <a:effectLst/>
              <a:latin typeface="+mn-lt"/>
              <a:ea typeface="+mn-ea"/>
              <a:cs typeface="+mn-cs"/>
            </a:rPr>
            <a:t> v kilogramih</a:t>
          </a:r>
          <a:r>
            <a:rPr lang="sl-SI" sz="1400" b="1" baseline="0"/>
            <a:t>!</a:t>
          </a:r>
        </a:p>
        <a:p>
          <a:pPr marL="0" marR="0" indent="0" defTabSz="914400" eaLnBrk="1" fontAlgn="auto" latinLnBrk="0" hangingPunct="1">
            <a:lnSpc>
              <a:spcPct val="100000"/>
            </a:lnSpc>
            <a:spcBef>
              <a:spcPts val="0"/>
            </a:spcBef>
            <a:spcAft>
              <a:spcPts val="0"/>
            </a:spcAft>
            <a:buClrTx/>
            <a:buSzTx/>
            <a:buFontTx/>
            <a:buNone/>
            <a:tabLst/>
            <a:defRPr/>
          </a:pPr>
          <a:r>
            <a:rPr lang="sl-SI" sz="1400" b="1" baseline="0">
              <a:solidFill>
                <a:schemeClr val="dk1"/>
              </a:solidFill>
              <a:effectLst/>
              <a:latin typeface="+mn-lt"/>
              <a:ea typeface="+mn-ea"/>
              <a:cs typeface="+mn-cs"/>
            </a:rPr>
            <a:t>3. V celico I40 vnesi </a:t>
          </a:r>
          <a:r>
            <a:rPr lang="sl-SI" sz="1400" b="1" u="sng" baseline="0">
              <a:solidFill>
                <a:schemeClr val="dk1"/>
              </a:solidFill>
              <a:effectLst/>
              <a:latin typeface="+mn-lt"/>
              <a:ea typeface="+mn-ea"/>
              <a:cs typeface="+mn-cs"/>
            </a:rPr>
            <a:t>trajanje pitanja </a:t>
          </a:r>
          <a:r>
            <a:rPr lang="sl-SI" sz="1400" b="1" baseline="0">
              <a:solidFill>
                <a:schemeClr val="dk1"/>
              </a:solidFill>
              <a:effectLst/>
              <a:latin typeface="+mn-lt"/>
              <a:ea typeface="+mn-ea"/>
              <a:cs typeface="+mn-cs"/>
            </a:rPr>
            <a:t>v številu dni!</a:t>
          </a:r>
        </a:p>
        <a:p>
          <a:pPr marL="0" marR="0" indent="0" defTabSz="914400" eaLnBrk="1" fontAlgn="auto" latinLnBrk="0" hangingPunct="1">
            <a:lnSpc>
              <a:spcPct val="100000"/>
            </a:lnSpc>
            <a:spcBef>
              <a:spcPts val="0"/>
            </a:spcBef>
            <a:spcAft>
              <a:spcPts val="0"/>
            </a:spcAft>
            <a:buClrTx/>
            <a:buSzTx/>
            <a:buFontTx/>
            <a:buNone/>
            <a:tabLst/>
            <a:defRPr/>
          </a:pPr>
          <a:r>
            <a:rPr lang="sl-SI" sz="1400" b="1" baseline="0">
              <a:solidFill>
                <a:schemeClr val="dk1"/>
              </a:solidFill>
              <a:effectLst/>
              <a:latin typeface="+mn-lt"/>
              <a:ea typeface="+mn-ea"/>
              <a:cs typeface="+mn-cs"/>
            </a:rPr>
            <a:t>4. Možnost: če razpolagaš s podatkom o topli masi trupa , lahko lahko  telesno maso ob zakolu oceniš v celicah F46 do H47  (ni obvezno).   </a:t>
          </a:r>
          <a:endParaRPr lang="sl-SI" sz="1400" b="1"/>
        </a:p>
      </xdr:txBody>
    </xdr:sp>
    <xdr:clientData/>
  </xdr:twoCellAnchor>
  <xdr:twoCellAnchor>
    <xdr:from>
      <xdr:col>47</xdr:col>
      <xdr:colOff>466725</xdr:colOff>
      <xdr:row>18</xdr:row>
      <xdr:rowOff>66675</xdr:rowOff>
    </xdr:from>
    <xdr:to>
      <xdr:col>55</xdr:col>
      <xdr:colOff>438150</xdr:colOff>
      <xdr:row>50</xdr:row>
      <xdr:rowOff>95250</xdr:rowOff>
    </xdr:to>
    <xdr:sp macro="" textlink="">
      <xdr:nvSpPr>
        <xdr:cNvPr id="12" name="Pravokotnik 11"/>
        <xdr:cNvSpPr/>
      </xdr:nvSpPr>
      <xdr:spPr>
        <a:xfrm>
          <a:off x="17625332" y="3985532"/>
          <a:ext cx="4869997" cy="8410575"/>
        </a:xfrm>
        <a:prstGeom prst="rect">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47</xdr:col>
      <xdr:colOff>581025</xdr:colOff>
      <xdr:row>19</xdr:row>
      <xdr:rowOff>57149</xdr:rowOff>
    </xdr:from>
    <xdr:to>
      <xdr:col>55</xdr:col>
      <xdr:colOff>331304</xdr:colOff>
      <xdr:row>49</xdr:row>
      <xdr:rowOff>81643</xdr:rowOff>
    </xdr:to>
    <xdr:sp macro="" textlink="">
      <xdr:nvSpPr>
        <xdr:cNvPr id="13" name="PoljeZBesedilom 12"/>
        <xdr:cNvSpPr txBox="1"/>
      </xdr:nvSpPr>
      <xdr:spPr>
        <a:xfrm>
          <a:off x="17739632" y="4166506"/>
          <a:ext cx="4648851" cy="80254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Določena</a:t>
          </a:r>
          <a:r>
            <a:rPr lang="sl-SI" sz="1100" baseline="0"/>
            <a:t> pojasnila v izračunu.</a:t>
          </a:r>
        </a:p>
        <a:p>
          <a:endParaRPr lang="sl-SI" sz="1100" baseline="0"/>
        </a:p>
        <a:p>
          <a:r>
            <a:rPr lang="sl-SI" sz="1100" baseline="0"/>
            <a:t>Predpostavka je, da se živali ne pase.</a:t>
          </a:r>
        </a:p>
        <a:p>
          <a:r>
            <a:rPr lang="sl-SI" sz="1100" baseline="0"/>
            <a:t>Predpostavka je, da se izločki zbirajo v obliki gnojevke.</a:t>
          </a:r>
        </a:p>
        <a:p>
          <a:r>
            <a:rPr lang="sl-SI" sz="1100" baseline="0"/>
            <a:t>Uporabljene metodike: EMEP (2019), IPCC (2006), IPCC (2019)</a:t>
          </a:r>
        </a:p>
        <a:p>
          <a:endParaRPr lang="sl-SI" sz="1100" baseline="0"/>
        </a:p>
        <a:p>
          <a:r>
            <a:rPr lang="sl-SI" sz="1100" baseline="0"/>
            <a:t>Enota za vse telesne mase je kg:</a:t>
          </a:r>
        </a:p>
        <a:p>
          <a:r>
            <a:rPr lang="sl-SI" sz="1100" b="0" i="0" u="none" strike="noStrike">
              <a:solidFill>
                <a:schemeClr val="dk1"/>
              </a:solidFill>
              <a:effectLst/>
              <a:latin typeface="+mn-lt"/>
              <a:ea typeface="+mn-ea"/>
              <a:cs typeface="+mn-cs"/>
            </a:rPr>
            <a:t>1.       Telesna masa je masa živali ob zakolu.</a:t>
          </a:r>
          <a:r>
            <a:rPr lang="sl-SI"/>
            <a:t> </a:t>
          </a:r>
        </a:p>
        <a:p>
          <a:r>
            <a:rPr lang="sl-SI" sz="1100" b="0" i="0" u="none" strike="noStrike">
              <a:solidFill>
                <a:schemeClr val="dk1"/>
              </a:solidFill>
              <a:effectLst/>
              <a:latin typeface="+mn-lt"/>
              <a:ea typeface="+mn-ea"/>
              <a:cs typeface="+mn-cs"/>
            </a:rPr>
            <a:t>2.       Masa ob uhlevitvi je telesna masa ob uhlevitvi.</a:t>
          </a:r>
          <a:r>
            <a:rPr lang="sl-SI"/>
            <a:t> </a:t>
          </a:r>
        </a:p>
        <a:p>
          <a:r>
            <a:rPr lang="sl-SI" sz="1100" b="0" i="0" u="none" strike="noStrike">
              <a:solidFill>
                <a:schemeClr val="dk1"/>
              </a:solidFill>
              <a:effectLst/>
              <a:latin typeface="+mn-lt"/>
              <a:ea typeface="+mn-ea"/>
              <a:cs typeface="+mn-cs"/>
            </a:rPr>
            <a:t>3.       Neto prirast telesne mase je razlika med telesno maso ob zakolu in telesno maso ob uhlevitvi.</a:t>
          </a:r>
          <a:r>
            <a:rPr lang="sl-SI"/>
            <a:t> </a:t>
          </a:r>
        </a:p>
        <a:p>
          <a:r>
            <a:rPr lang="sl-SI" sz="1100" b="0" i="0" u="none" strike="noStrike">
              <a:solidFill>
                <a:schemeClr val="dk1"/>
              </a:solidFill>
              <a:effectLst/>
              <a:latin typeface="+mn-lt"/>
              <a:ea typeface="+mn-ea"/>
              <a:cs typeface="+mn-cs"/>
            </a:rPr>
            <a:t>4.       Trajanje pitanja je število dni od dneva uhlevitve in dneva zakola.</a:t>
          </a:r>
          <a:r>
            <a:rPr lang="sl-SI"/>
            <a:t> </a:t>
          </a:r>
          <a:r>
            <a:rPr lang="sl-SI" sz="1100" b="0" i="0" u="none" strike="noStrike">
              <a:solidFill>
                <a:schemeClr val="dk1"/>
              </a:solidFill>
              <a:effectLst/>
              <a:latin typeface="+mn-lt"/>
              <a:ea typeface="+mn-ea"/>
              <a:cs typeface="+mn-cs"/>
            </a:rPr>
            <a:t>5.       Prirast telesne mase je neto prirast telesne mase deljen z dobo pitanja.</a:t>
          </a:r>
          <a:r>
            <a:rPr lang="sl-SI"/>
            <a:t> </a:t>
          </a:r>
        </a:p>
        <a:p>
          <a:r>
            <a:rPr lang="sl-SI" sz="1100" b="0" i="0" u="none" strike="noStrike">
              <a:solidFill>
                <a:schemeClr val="dk1"/>
              </a:solidFill>
              <a:effectLst/>
              <a:latin typeface="+mn-lt"/>
              <a:ea typeface="+mn-ea"/>
              <a:cs typeface="+mn-cs"/>
            </a:rPr>
            <a:t>6.       Masa povprečna je povprečna masa med telesno maso ob zakolu in telesno masao ob uhlevitvi.</a:t>
          </a:r>
          <a:r>
            <a:rPr lang="sl-SI"/>
            <a:t> </a:t>
          </a:r>
        </a:p>
        <a:p>
          <a:endParaRPr lang="sl-SI" sz="1100" baseline="0"/>
        </a:p>
        <a:p>
          <a:pPr marL="0" marR="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GWP</a:t>
          </a:r>
          <a:r>
            <a:rPr lang="sl-SI" sz="1100" baseline="-25000">
              <a:solidFill>
                <a:schemeClr val="dk1"/>
              </a:solidFill>
              <a:effectLst/>
              <a:latin typeface="+mn-lt"/>
              <a:ea typeface="+mn-ea"/>
              <a:cs typeface="+mn-cs"/>
            </a:rPr>
            <a:t>100</a:t>
          </a:r>
          <a:r>
            <a:rPr lang="sl-SI" sz="1100" b="1" baseline="0">
              <a:solidFill>
                <a:schemeClr val="dk1"/>
              </a:solidFill>
              <a:effectLst/>
              <a:latin typeface="+mn-lt"/>
              <a:ea typeface="+mn-ea"/>
              <a:cs typeface="+mn-cs"/>
            </a:rPr>
            <a:t> </a:t>
          </a:r>
          <a:r>
            <a:rPr lang="sl-SI" sz="1100">
              <a:solidFill>
                <a:schemeClr val="dk1"/>
              </a:solidFill>
              <a:effectLst/>
              <a:latin typeface="+mn-lt"/>
              <a:ea typeface="+mn-ea"/>
              <a:cs typeface="+mn-cs"/>
            </a:rPr>
            <a:t>faktorja sta 28 za metan in 265 za didušikov oksid</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(AR5, 2013).</a:t>
          </a:r>
          <a:endParaRPr lang="sl-SI">
            <a:effectLst/>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AR5, 2013. IPCC, 2013: Climate Change 2013: The Physical Science Basis. Contribution of Working Group I to the Fifth Assessment Report of the Intergovernmental Panel on Climate Change [Stocker, T.F., D. Qin, G.-K. Plattner, M. Tignor, S.K. Allen, J. Boschung, A. Nauels, Y. Xia, V. Bex and P.M. Midgley (eds.)]. Cambridge University Press, Cambridge, United Kingdom and New York, NY, USA, 1535 str. </a:t>
          </a:r>
          <a:endParaRPr lang="sl-SI">
            <a:effectLst/>
          </a:endParaRPr>
        </a:p>
        <a:p>
          <a:r>
            <a:rPr lang="sl-SI" sz="1100" u="sng">
              <a:solidFill>
                <a:schemeClr val="dk1"/>
              </a:solidFill>
              <a:effectLst/>
              <a:latin typeface="+mn-lt"/>
              <a:ea typeface="+mn-ea"/>
              <a:cs typeface="+mn-cs"/>
            </a:rPr>
            <a:t>https://www.ipcc.ch/site/assets/uploads/2018/02/WG1AR5_all_final.pdf</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EMEP, 2019. EMEP/EEA Air Pollutant Emission Inventory Guidebook 2019. Technical guidance to prepare national emission inventories. EEA report, No. 13/2019, European Environment Agency, Luxembourg. </a:t>
          </a:r>
          <a:r>
            <a:rPr lang="sl-SI" sz="1100" u="sng">
              <a:solidFill>
                <a:schemeClr val="dk1"/>
              </a:solidFill>
              <a:effectLst/>
              <a:latin typeface="+mn-lt"/>
              <a:ea typeface="+mn-ea"/>
              <a:cs typeface="+mn-cs"/>
              <a:hlinkClick xmlns:r="http://schemas.openxmlformats.org/officeDocument/2006/relationships" r:id=""/>
            </a:rPr>
            <a:t>3.B Manure management 2019 — European Environment Agency</a:t>
          </a:r>
          <a:endParaRPr lang="sl-SI" sz="1100">
            <a:solidFill>
              <a:schemeClr val="dk1"/>
            </a:solidFill>
            <a:effectLst/>
            <a:latin typeface="+mn-lt"/>
            <a:ea typeface="+mn-ea"/>
            <a:cs typeface="+mn-cs"/>
          </a:endParaRPr>
        </a:p>
        <a:p>
          <a:endParaRPr lang="sl-SI">
            <a:effectLst/>
          </a:endParaRPr>
        </a:p>
        <a:p>
          <a:r>
            <a:rPr lang="sl-SI" sz="1100">
              <a:solidFill>
                <a:schemeClr val="dk1"/>
              </a:solidFill>
              <a:effectLst/>
              <a:latin typeface="+mn-lt"/>
              <a:ea typeface="+mn-ea"/>
              <a:cs typeface="+mn-cs"/>
            </a:rPr>
            <a:t>IPCC, 2006. 2006 IPCC Guidelines for National Greenhouse Gas Inventories, Prepared by the National Greenhouse Gas Inventories Programme, Eggleston H.S., Buendia L., Miwa K., Ngara T. and Tanabe K. (eds). Published: IGES, Japan.</a:t>
          </a:r>
          <a:endParaRPr lang="sl-SI">
            <a:effectLst/>
          </a:endParaRPr>
        </a:p>
        <a:p>
          <a:r>
            <a:rPr lang="sl-SI" sz="1100">
              <a:solidFill>
                <a:schemeClr val="dk1"/>
              </a:solidFill>
              <a:effectLst/>
              <a:latin typeface="+mn-lt"/>
              <a:ea typeface="+mn-ea"/>
              <a:cs typeface="+mn-cs"/>
            </a:rPr>
            <a:t> </a:t>
          </a:r>
          <a:endParaRPr lang="sl-SI">
            <a:effectLst/>
          </a:endParaRPr>
        </a:p>
        <a:p>
          <a:r>
            <a:rPr lang="sl-SI" sz="1100">
              <a:solidFill>
                <a:schemeClr val="dk1"/>
              </a:solidFill>
              <a:effectLst/>
              <a:latin typeface="+mn-lt"/>
              <a:ea typeface="+mn-ea"/>
              <a:cs typeface="+mn-cs"/>
            </a:rPr>
            <a:t>IPCC, 2019. 2019 Refinement to the 2006 IPCC Guidelines for National Greenhouse Gas Inventories, Calvo, Buendia, E., Tanabe, K., Kranjc, A., Baasanduren, J., Fukuda, M., Ngarize, S., Osako, A., Pyrozhenko, Y., Shermanau, P, Federici, S. (</a:t>
          </a:r>
        </a:p>
        <a:p>
          <a:r>
            <a:rPr lang="sl-SI" sz="1100">
              <a:solidFill>
                <a:schemeClr val="dk1"/>
              </a:solidFill>
              <a:effectLst/>
              <a:latin typeface="+mn-lt"/>
              <a:ea typeface="+mn-ea"/>
              <a:cs typeface="+mn-cs"/>
            </a:rPr>
            <a:t>eds.): IPCC, Switzerland.</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Vir za enačbi</a:t>
          </a:r>
          <a:r>
            <a:rPr lang="sl-SI" sz="1100" baseline="0">
              <a:solidFill>
                <a:schemeClr val="dk1"/>
              </a:solidFill>
              <a:effectLst/>
              <a:latin typeface="+mn-lt"/>
              <a:ea typeface="+mn-ea"/>
              <a:cs typeface="+mn-cs"/>
            </a:rPr>
            <a:t> v celicah I46 in I47: </a:t>
          </a:r>
          <a:endParaRPr lang="sl-SI">
            <a:effectLst/>
          </a:endParaRPr>
        </a:p>
        <a:p>
          <a:pPr eaLnBrk="1" fontAlgn="auto" latinLnBrk="0" hangingPunct="1"/>
          <a:r>
            <a:rPr lang="sl-SI" sz="1100">
              <a:solidFill>
                <a:schemeClr val="dk1"/>
              </a:solidFill>
              <a:effectLst/>
              <a:latin typeface="+mn-lt"/>
              <a:ea typeface="+mn-ea"/>
              <a:cs typeface="+mn-cs"/>
            </a:rPr>
            <a:t>Žabjek A., Perpar T., Verbič J. 2017. Napoved telesne mase in klavnosti goved na podlagi mase klavnih trupov. Kmetijski inštitut Slovenije, Prikazi in informacije 291, Ljubljana, 30 str.</a:t>
          </a:r>
          <a:endParaRPr lang="sl-SI">
            <a:effectLst/>
          </a:endParaRPr>
        </a:p>
        <a:p>
          <a:endParaRPr lang="sl-SI">
            <a:effectLst/>
          </a:endParaRPr>
        </a:p>
      </xdr:txBody>
    </xdr:sp>
    <xdr:clientData/>
  </xdr:twoCellAnchor>
  <xdr:twoCellAnchor>
    <xdr:from>
      <xdr:col>5</xdr:col>
      <xdr:colOff>1299882</xdr:colOff>
      <xdr:row>19</xdr:row>
      <xdr:rowOff>67235</xdr:rowOff>
    </xdr:from>
    <xdr:to>
      <xdr:col>6</xdr:col>
      <xdr:colOff>1546411</xdr:colOff>
      <xdr:row>32</xdr:row>
      <xdr:rowOff>67235</xdr:rowOff>
    </xdr:to>
    <xdr:sp macro="" textlink="">
      <xdr:nvSpPr>
        <xdr:cNvPr id="14" name="Pravokoten oblaček 13"/>
        <xdr:cNvSpPr/>
      </xdr:nvSpPr>
      <xdr:spPr>
        <a:xfrm flipV="1">
          <a:off x="4528857" y="3982010"/>
          <a:ext cx="2532529" cy="2476500"/>
        </a:xfrm>
        <a:prstGeom prst="wedgeRectCallout">
          <a:avLst>
            <a:gd name="adj1" fmla="val 23914"/>
            <a:gd name="adj2" fmla="val -807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5</xdr:col>
      <xdr:colOff>1456765</xdr:colOff>
      <xdr:row>20</xdr:row>
      <xdr:rowOff>50665</xdr:rowOff>
    </xdr:from>
    <xdr:to>
      <xdr:col>6</xdr:col>
      <xdr:colOff>1333501</xdr:colOff>
      <xdr:row>31</xdr:row>
      <xdr:rowOff>44823</xdr:rowOff>
    </xdr:to>
    <xdr:sp macro="" textlink="">
      <xdr:nvSpPr>
        <xdr:cNvPr id="15" name="PoljeZBesedilom 14"/>
        <xdr:cNvSpPr txBox="1"/>
      </xdr:nvSpPr>
      <xdr:spPr>
        <a:xfrm>
          <a:off x="4685740" y="4155940"/>
          <a:ext cx="2162736" cy="2089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Drugi </a:t>
          </a:r>
          <a:r>
            <a:rPr lang="sl-SI" sz="1600" b="1" baseline="0"/>
            <a:t>korak: </a:t>
          </a:r>
        </a:p>
        <a:p>
          <a:r>
            <a:rPr lang="sl-SI" sz="1600" b="1" baseline="0"/>
            <a:t>Vstavi </a:t>
          </a:r>
          <a:r>
            <a:rPr lang="sl-SI" sz="1600" b="1" u="sng" baseline="0"/>
            <a:t>telesno maso ob uhlevitvi</a:t>
          </a:r>
        </a:p>
        <a:p>
          <a:r>
            <a:rPr lang="sl-SI" sz="1600" b="1" baseline="0"/>
            <a:t>(</a:t>
          </a:r>
          <a:r>
            <a:rPr lang="sl-SI" sz="1600" b="1" baseline="0">
              <a:solidFill>
                <a:schemeClr val="dk1"/>
              </a:solidFill>
              <a:effectLst/>
              <a:latin typeface="+mn-lt"/>
              <a:ea typeface="+mn-ea"/>
              <a:cs typeface="+mn-cs"/>
            </a:rPr>
            <a:t>v </a:t>
          </a:r>
          <a:r>
            <a:rPr lang="sl-SI" sz="1600" b="1" u="sng" baseline="0">
              <a:solidFill>
                <a:schemeClr val="dk1"/>
              </a:solidFill>
              <a:effectLst/>
              <a:latin typeface="+mn-lt"/>
              <a:ea typeface="+mn-ea"/>
              <a:cs typeface="+mn-cs"/>
            </a:rPr>
            <a:t>kilogramih</a:t>
          </a:r>
          <a:r>
            <a:rPr lang="sl-SI" sz="1600" b="1" baseline="0">
              <a:solidFill>
                <a:schemeClr val="dk1"/>
              </a:solidFill>
              <a:effectLst/>
              <a:latin typeface="+mn-lt"/>
              <a:ea typeface="+mn-ea"/>
              <a:cs typeface="+mn-cs"/>
            </a:rPr>
            <a:t>! P</a:t>
          </a:r>
          <a:r>
            <a:rPr lang="sl-SI" sz="1600" b="1"/>
            <a:t>rimer: 250).</a:t>
          </a:r>
        </a:p>
      </xdr:txBody>
    </xdr:sp>
    <xdr:clientData/>
  </xdr:twoCellAnchor>
  <xdr:twoCellAnchor>
    <xdr:from>
      <xdr:col>40</xdr:col>
      <xdr:colOff>481854</xdr:colOff>
      <xdr:row>18</xdr:row>
      <xdr:rowOff>62751</xdr:rowOff>
    </xdr:from>
    <xdr:to>
      <xdr:col>42</xdr:col>
      <xdr:colOff>997884</xdr:colOff>
      <xdr:row>32</xdr:row>
      <xdr:rowOff>72276</xdr:rowOff>
    </xdr:to>
    <xdr:sp macro="" textlink="">
      <xdr:nvSpPr>
        <xdr:cNvPr id="16" name="Pravokoten oblaček 15"/>
        <xdr:cNvSpPr/>
      </xdr:nvSpPr>
      <xdr:spPr>
        <a:xfrm>
          <a:off x="12460942" y="3973604"/>
          <a:ext cx="1726266" cy="2676525"/>
        </a:xfrm>
        <a:prstGeom prst="wedgeRectCallout">
          <a:avLst>
            <a:gd name="adj1" fmla="val -53571"/>
            <a:gd name="adj2" fmla="val 85355"/>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40</xdr:col>
      <xdr:colOff>587189</xdr:colOff>
      <xdr:row>18</xdr:row>
      <xdr:rowOff>183774</xdr:rowOff>
    </xdr:from>
    <xdr:to>
      <xdr:col>42</xdr:col>
      <xdr:colOff>920003</xdr:colOff>
      <xdr:row>31</xdr:row>
      <xdr:rowOff>31375</xdr:rowOff>
    </xdr:to>
    <xdr:sp macro="" textlink="">
      <xdr:nvSpPr>
        <xdr:cNvPr id="17" name="PoljeZBesedilom 16"/>
        <xdr:cNvSpPr txBox="1"/>
      </xdr:nvSpPr>
      <xdr:spPr>
        <a:xfrm>
          <a:off x="12566277" y="4094627"/>
          <a:ext cx="1543050" cy="2324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Drugi rezultat</a:t>
          </a:r>
          <a:r>
            <a:rPr lang="sl-SI" sz="1600" b="1" baseline="0"/>
            <a:t>: </a:t>
          </a:r>
        </a:p>
        <a:p>
          <a:r>
            <a:rPr lang="sl-SI" sz="1600" b="1" baseline="0"/>
            <a:t>Izpusti TGP v celotnem obdobju pitanja. </a:t>
          </a:r>
        </a:p>
        <a:p>
          <a:r>
            <a:rPr lang="sl-SI" sz="1600" b="1" baseline="0"/>
            <a:t>Enota je 'kg CO</a:t>
          </a:r>
          <a:r>
            <a:rPr lang="en-US" sz="1600" baseline="-25000">
              <a:solidFill>
                <a:schemeClr val="dk1"/>
              </a:solidFill>
              <a:effectLst/>
              <a:latin typeface="+mn-lt"/>
              <a:ea typeface="+mn-ea"/>
              <a:cs typeface="+mn-cs"/>
            </a:rPr>
            <a:t>2</a:t>
          </a:r>
          <a:r>
            <a:rPr lang="sl-SI" sz="1600" b="1" baseline="0"/>
            <a:t> ekv/</a:t>
          </a:r>
          <a:r>
            <a:rPr lang="sl-SI" sz="1600" b="1" baseline="0">
              <a:solidFill>
                <a:schemeClr val="dk1"/>
              </a:solidFill>
              <a:effectLst/>
              <a:latin typeface="+mn-lt"/>
              <a:ea typeface="+mn-ea"/>
              <a:cs typeface="+mn-cs"/>
            </a:rPr>
            <a:t>doba pitanja</a:t>
          </a:r>
          <a:r>
            <a:rPr lang="sl-SI" sz="1600" b="1" baseline="0"/>
            <a:t>'.</a:t>
          </a:r>
          <a:endParaRPr lang="sl-SI" sz="1600" b="1"/>
        </a:p>
      </xdr:txBody>
    </xdr:sp>
    <xdr:clientData/>
  </xdr:twoCellAnchor>
  <xdr:twoCellAnchor>
    <xdr:from>
      <xdr:col>6</xdr:col>
      <xdr:colOff>1953185</xdr:colOff>
      <xdr:row>9</xdr:row>
      <xdr:rowOff>78439</xdr:rowOff>
    </xdr:from>
    <xdr:to>
      <xdr:col>53</xdr:col>
      <xdr:colOff>96931</xdr:colOff>
      <xdr:row>17</xdr:row>
      <xdr:rowOff>448235</xdr:rowOff>
    </xdr:to>
    <xdr:sp macro="" textlink="">
      <xdr:nvSpPr>
        <xdr:cNvPr id="18" name="Pravokotnik 17"/>
        <xdr:cNvSpPr/>
      </xdr:nvSpPr>
      <xdr:spPr>
        <a:xfrm>
          <a:off x="7455273" y="1837763"/>
          <a:ext cx="13798364" cy="1893796"/>
        </a:xfrm>
        <a:prstGeom prst="rect">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7</xdr:col>
      <xdr:colOff>98532</xdr:colOff>
      <xdr:row>10</xdr:row>
      <xdr:rowOff>49863</xdr:rowOff>
    </xdr:from>
    <xdr:to>
      <xdr:col>53</xdr:col>
      <xdr:colOff>61152</xdr:colOff>
      <xdr:row>17</xdr:row>
      <xdr:rowOff>336176</xdr:rowOff>
    </xdr:to>
    <xdr:sp macro="" textlink="">
      <xdr:nvSpPr>
        <xdr:cNvPr id="19" name="PoljeZBesedilom 18"/>
        <xdr:cNvSpPr txBox="1"/>
      </xdr:nvSpPr>
      <xdr:spPr>
        <a:xfrm>
          <a:off x="6725211" y="2009292"/>
          <a:ext cx="14209298" cy="1619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400" b="1"/>
            <a:t>RAZLAGA REZULTATOV  (PRIMER ZA BIKE)</a:t>
          </a:r>
          <a:endParaRPr lang="sl-SI" sz="1400" b="1" baseline="0"/>
        </a:p>
        <a:p>
          <a:pPr marL="0" marR="0" indent="0" defTabSz="914400" eaLnBrk="1" fontAlgn="auto" latinLnBrk="0" hangingPunct="1">
            <a:lnSpc>
              <a:spcPct val="100000"/>
            </a:lnSpc>
            <a:spcBef>
              <a:spcPts val="0"/>
            </a:spcBef>
            <a:spcAft>
              <a:spcPts val="0"/>
            </a:spcAft>
            <a:buClrTx/>
            <a:buSzTx/>
            <a:buFontTx/>
            <a:buNone/>
            <a:tabLst/>
            <a:defRPr/>
          </a:pPr>
          <a:r>
            <a:rPr lang="sl-SI" sz="1400" b="1" baseline="0"/>
            <a:t>1. V celici J40 je podatek o povprečnem dnevnem prirastu telesne mase (kg na dan).</a:t>
          </a:r>
        </a:p>
        <a:p>
          <a:pPr marL="0" marR="0" indent="0" defTabSz="914400" eaLnBrk="1" fontAlgn="auto" latinLnBrk="0" hangingPunct="1">
            <a:lnSpc>
              <a:spcPct val="100000"/>
            </a:lnSpc>
            <a:spcBef>
              <a:spcPts val="0"/>
            </a:spcBef>
            <a:spcAft>
              <a:spcPts val="0"/>
            </a:spcAft>
            <a:buClrTx/>
            <a:buSzTx/>
            <a:buFontTx/>
            <a:buNone/>
            <a:tabLst/>
            <a:defRPr/>
          </a:pPr>
          <a:r>
            <a:rPr lang="sl-SI" sz="1400" b="1" baseline="0"/>
            <a:t>2. V celici AO40 je rezultat, </a:t>
          </a:r>
          <a:r>
            <a:rPr lang="sl-SI" sz="1400" b="1" u="sng" baseline="0"/>
            <a:t>koliko toplogrednih plinov je izpustil bik pitanec v celotnem obdobju pitanja</a:t>
          </a:r>
          <a:r>
            <a:rPr lang="sl-SI" sz="1400" b="1" baseline="0"/>
            <a:t>. Enota je 'kilogram ekvivalentov ogljikovega dioksida na dobo pitanja' </a:t>
          </a:r>
          <a:r>
            <a:rPr lang="sl-SI" sz="1400" b="1" baseline="0">
              <a:solidFill>
                <a:schemeClr val="dk1"/>
              </a:solidFill>
              <a:effectLst/>
              <a:latin typeface="+mn-lt"/>
              <a:ea typeface="+mn-ea"/>
              <a:cs typeface="+mn-cs"/>
            </a:rPr>
            <a:t>(kg CO</a:t>
          </a:r>
          <a:r>
            <a:rPr lang="en-US" sz="1400" baseline="-25000">
              <a:solidFill>
                <a:schemeClr val="dk1"/>
              </a:solidFill>
              <a:effectLst/>
              <a:latin typeface="+mn-lt"/>
              <a:ea typeface="+mn-ea"/>
              <a:cs typeface="+mn-cs"/>
            </a:rPr>
            <a:t>2</a:t>
          </a:r>
          <a:r>
            <a:rPr lang="sl-SI" sz="1400" b="1" baseline="0">
              <a:solidFill>
                <a:schemeClr val="dk1"/>
              </a:solidFill>
              <a:effectLst/>
              <a:latin typeface="+mn-lt"/>
              <a:ea typeface="+mn-ea"/>
              <a:cs typeface="+mn-cs"/>
            </a:rPr>
            <a:t> ekv/doba pitanja).  Doba pitanja je število dni od uhlevitve do zakola.</a:t>
          </a:r>
          <a:endParaRPr lang="sl-SI" sz="1400" b="1" baseline="0"/>
        </a:p>
        <a:p>
          <a:r>
            <a:rPr lang="sl-SI" sz="1400" b="1" baseline="0"/>
            <a:t>3. V celici AP40 je </a:t>
          </a:r>
          <a:r>
            <a:rPr lang="sl-SI" sz="1400" b="1" u="sng" baseline="0"/>
            <a:t>preračun skupnih izpustov na letno raven</a:t>
          </a:r>
          <a:r>
            <a:rPr lang="sl-SI" sz="1400" b="1" baseline="0"/>
            <a:t>. Enota je 'kilogram ekvivalentov ogljikovega dioksida na leto (</a:t>
          </a:r>
          <a:r>
            <a:rPr lang="sl-SI" sz="1400" b="1" baseline="0">
              <a:solidFill>
                <a:schemeClr val="dk1"/>
              </a:solidFill>
              <a:effectLst/>
              <a:latin typeface="+mn-lt"/>
              <a:ea typeface="+mn-ea"/>
              <a:cs typeface="+mn-cs"/>
            </a:rPr>
            <a:t>kg CO</a:t>
          </a:r>
          <a:r>
            <a:rPr lang="en-US" sz="1400" baseline="-25000">
              <a:solidFill>
                <a:schemeClr val="dk1"/>
              </a:solidFill>
              <a:effectLst/>
              <a:latin typeface="+mn-lt"/>
              <a:ea typeface="+mn-ea"/>
              <a:cs typeface="+mn-cs"/>
            </a:rPr>
            <a:t>2</a:t>
          </a:r>
          <a:r>
            <a:rPr lang="sl-SI" sz="1400" b="1" baseline="0">
              <a:solidFill>
                <a:schemeClr val="dk1"/>
              </a:solidFill>
              <a:effectLst/>
              <a:latin typeface="+mn-lt"/>
              <a:ea typeface="+mn-ea"/>
              <a:cs typeface="+mn-cs"/>
            </a:rPr>
            <a:t> ekv/leto)</a:t>
          </a:r>
          <a:r>
            <a:rPr lang="sl-SI" sz="1400" b="1" baseline="0"/>
            <a:t>.</a:t>
          </a:r>
        </a:p>
        <a:p>
          <a:pPr eaLnBrk="1" fontAlgn="auto" latinLnBrk="0" hangingPunct="1"/>
          <a:r>
            <a:rPr lang="sl-SI" sz="1400" b="1" baseline="0"/>
            <a:t>4. </a:t>
          </a:r>
          <a:r>
            <a:rPr lang="sl-SI" sz="1400" b="1" baseline="0">
              <a:solidFill>
                <a:schemeClr val="dk1"/>
              </a:solidFill>
              <a:effectLst/>
              <a:latin typeface="+mn-lt"/>
              <a:ea typeface="+mn-ea"/>
              <a:cs typeface="+mn-cs"/>
            </a:rPr>
            <a:t>V celici AQ40 je preračun </a:t>
          </a:r>
          <a:r>
            <a:rPr lang="sl-SI" sz="1400" b="1" u="sng" baseline="0">
              <a:solidFill>
                <a:schemeClr val="dk1"/>
              </a:solidFill>
              <a:effectLst/>
              <a:latin typeface="+mn-lt"/>
              <a:ea typeface="+mn-ea"/>
              <a:cs typeface="+mn-cs"/>
            </a:rPr>
            <a:t>intenzivnosti izpustov, kar pomeni količino plinov za kilogram prirasta</a:t>
          </a:r>
          <a:r>
            <a:rPr lang="sl-SI" sz="1400" b="1" baseline="0">
              <a:solidFill>
                <a:schemeClr val="dk1"/>
              </a:solidFill>
              <a:effectLst/>
              <a:latin typeface="+mn-lt"/>
              <a:ea typeface="+mn-ea"/>
              <a:cs typeface="+mn-cs"/>
            </a:rPr>
            <a:t>. Enota je ' kilogram ekvivalentov ogljikovega dioksida na kilogram prirasta (kg CO</a:t>
          </a:r>
          <a:r>
            <a:rPr lang="en-US" sz="1400" baseline="-25000">
              <a:solidFill>
                <a:schemeClr val="dk1"/>
              </a:solidFill>
              <a:effectLst/>
              <a:latin typeface="+mn-lt"/>
              <a:ea typeface="+mn-ea"/>
              <a:cs typeface="+mn-cs"/>
            </a:rPr>
            <a:t>2</a:t>
          </a:r>
          <a:r>
            <a:rPr lang="sl-SI" sz="1400" b="1" baseline="0">
              <a:solidFill>
                <a:schemeClr val="dk1"/>
              </a:solidFill>
              <a:effectLst/>
              <a:latin typeface="+mn-lt"/>
              <a:ea typeface="+mn-ea"/>
              <a:cs typeface="+mn-cs"/>
            </a:rPr>
            <a:t> ekv/kg prirasta).</a:t>
          </a:r>
          <a:endParaRPr lang="sl-SI" sz="1400">
            <a:effectLst/>
          </a:endParaRPr>
        </a:p>
        <a:p>
          <a:endParaRPr lang="sl-SI" sz="1400" b="1" baseline="0"/>
        </a:p>
      </xdr:txBody>
    </xdr:sp>
    <xdr:clientData/>
  </xdr:twoCellAnchor>
  <xdr:twoCellAnchor>
    <xdr:from>
      <xdr:col>0</xdr:col>
      <xdr:colOff>298635</xdr:colOff>
      <xdr:row>0</xdr:row>
      <xdr:rowOff>159123</xdr:rowOff>
    </xdr:from>
    <xdr:to>
      <xdr:col>42</xdr:col>
      <xdr:colOff>1703294</xdr:colOff>
      <xdr:row>8</xdr:row>
      <xdr:rowOff>22411</xdr:rowOff>
    </xdr:to>
    <xdr:sp macro="" textlink="">
      <xdr:nvSpPr>
        <xdr:cNvPr id="20" name="Pravokotnik 19"/>
        <xdr:cNvSpPr/>
      </xdr:nvSpPr>
      <xdr:spPr>
        <a:xfrm>
          <a:off x="298635" y="159123"/>
          <a:ext cx="14593983" cy="1432112"/>
        </a:xfrm>
        <a:prstGeom prst="rect">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0</xdr:col>
      <xdr:colOff>435348</xdr:colOff>
      <xdr:row>1</xdr:row>
      <xdr:rowOff>71156</xdr:rowOff>
    </xdr:from>
    <xdr:to>
      <xdr:col>42</xdr:col>
      <xdr:colOff>1523999</xdr:colOff>
      <xdr:row>7</xdr:row>
      <xdr:rowOff>123263</xdr:rowOff>
    </xdr:to>
    <xdr:sp macro="" textlink="">
      <xdr:nvSpPr>
        <xdr:cNvPr id="21" name="PoljeZBesedilom 20"/>
        <xdr:cNvSpPr txBox="1"/>
      </xdr:nvSpPr>
      <xdr:spPr>
        <a:xfrm>
          <a:off x="435348" y="261656"/>
          <a:ext cx="14277975" cy="12399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2400" b="1" baseline="0"/>
            <a:t>MODEL ZA IZRAČUN IZPUSTOV TOPLOGREDNIH PLINOV (TGP) IN INTENZIVNOSTI IZPUSTOV TOPLOGREDNIH PLINOV ZA </a:t>
          </a:r>
          <a:r>
            <a:rPr lang="sl-SI" sz="2400" b="1" u="sng" baseline="0"/>
            <a:t>BIKE PITANCE IN PITOVNE TELICE V PRIMERU DA REJEC KUPUJE STAREJŠA TELETA (NAD  3 MESECE) (za mlajša teleta glej zavihek Teleta rojena na kmetiji)</a:t>
          </a:r>
        </a:p>
      </xdr:txBody>
    </xdr:sp>
    <xdr:clientData/>
  </xdr:twoCellAnchor>
  <xdr:twoCellAnchor>
    <xdr:from>
      <xdr:col>2</xdr:col>
      <xdr:colOff>392201</xdr:colOff>
      <xdr:row>50</xdr:row>
      <xdr:rowOff>156882</xdr:rowOff>
    </xdr:from>
    <xdr:to>
      <xdr:col>5</xdr:col>
      <xdr:colOff>593907</xdr:colOff>
      <xdr:row>59</xdr:row>
      <xdr:rowOff>123265</xdr:rowOff>
    </xdr:to>
    <xdr:sp macro="" textlink="">
      <xdr:nvSpPr>
        <xdr:cNvPr id="23" name="Pravokoten oblaček 22"/>
        <xdr:cNvSpPr/>
      </xdr:nvSpPr>
      <xdr:spPr>
        <a:xfrm rot="10800000">
          <a:off x="1602436" y="11654117"/>
          <a:ext cx="2207559" cy="1680883"/>
        </a:xfrm>
        <a:prstGeom prst="wedgeRectCallout">
          <a:avLst>
            <a:gd name="adj1" fmla="val -68202"/>
            <a:gd name="adj2" fmla="val 878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571500</xdr:colOff>
      <xdr:row>51</xdr:row>
      <xdr:rowOff>56030</xdr:rowOff>
    </xdr:from>
    <xdr:to>
      <xdr:col>5</xdr:col>
      <xdr:colOff>403412</xdr:colOff>
      <xdr:row>58</xdr:row>
      <xdr:rowOff>112060</xdr:rowOff>
    </xdr:to>
    <xdr:sp macro="" textlink="">
      <xdr:nvSpPr>
        <xdr:cNvPr id="24" name="PoljeZBesedilom 23"/>
        <xdr:cNvSpPr txBox="1"/>
      </xdr:nvSpPr>
      <xdr:spPr>
        <a:xfrm>
          <a:off x="1781735" y="11743765"/>
          <a:ext cx="1837765" cy="1389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Opcijska ocena telesne mase, prvi korak</a:t>
          </a:r>
          <a:r>
            <a:rPr lang="sl-SI" sz="1600" b="1" baseline="0"/>
            <a:t>: </a:t>
          </a:r>
        </a:p>
        <a:p>
          <a:r>
            <a:rPr lang="sl-SI" sz="1600" b="1" baseline="0"/>
            <a:t>Vstavi toplo maso trupa. </a:t>
          </a:r>
          <a:endParaRPr lang="sl-SI" sz="1600" b="1"/>
        </a:p>
      </xdr:txBody>
    </xdr:sp>
    <xdr:clientData/>
  </xdr:twoCellAnchor>
  <xdr:twoCellAnchor>
    <xdr:from>
      <xdr:col>5</xdr:col>
      <xdr:colOff>1098174</xdr:colOff>
      <xdr:row>51</xdr:row>
      <xdr:rowOff>11205</xdr:rowOff>
    </xdr:from>
    <xdr:to>
      <xdr:col>6</xdr:col>
      <xdr:colOff>1019733</xdr:colOff>
      <xdr:row>69</xdr:row>
      <xdr:rowOff>121227</xdr:rowOff>
    </xdr:to>
    <xdr:sp macro="" textlink="">
      <xdr:nvSpPr>
        <xdr:cNvPr id="25" name="Pravokoten oblaček 24"/>
        <xdr:cNvSpPr/>
      </xdr:nvSpPr>
      <xdr:spPr>
        <a:xfrm rot="10800000">
          <a:off x="4336674" y="12502562"/>
          <a:ext cx="1540809" cy="3539022"/>
        </a:xfrm>
        <a:prstGeom prst="wedgeRectCallout">
          <a:avLst>
            <a:gd name="adj1" fmla="val -34671"/>
            <a:gd name="adj2" fmla="val 675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5</xdr:col>
      <xdr:colOff>1288677</xdr:colOff>
      <xdr:row>51</xdr:row>
      <xdr:rowOff>100853</xdr:rowOff>
    </xdr:from>
    <xdr:to>
      <xdr:col>6</xdr:col>
      <xdr:colOff>840442</xdr:colOff>
      <xdr:row>69</xdr:row>
      <xdr:rowOff>17318</xdr:rowOff>
    </xdr:to>
    <xdr:sp macro="" textlink="">
      <xdr:nvSpPr>
        <xdr:cNvPr id="28" name="PoljeZBesedilom 27"/>
        <xdr:cNvSpPr txBox="1"/>
      </xdr:nvSpPr>
      <xdr:spPr>
        <a:xfrm>
          <a:off x="4509859" y="12535308"/>
          <a:ext cx="1179674" cy="3345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Opcijska ocena telesne mase, drugi korak</a:t>
          </a:r>
          <a:r>
            <a:rPr lang="sl-SI" sz="1600" b="1" baseline="0"/>
            <a:t>: </a:t>
          </a:r>
        </a:p>
        <a:p>
          <a:r>
            <a:rPr lang="sl-SI" sz="1600" b="1" baseline="0"/>
            <a:t>Vstavi starost ob zakolu, lahko je groba ocena</a:t>
          </a:r>
          <a:r>
            <a:rPr lang="sl-SI" sz="1600" b="1" baseline="0">
              <a:latin typeface="+mn-lt"/>
            </a:rPr>
            <a:t> (</a:t>
          </a:r>
          <a:r>
            <a:rPr lang="sl-SI" sz="1600" b="1" baseline="0">
              <a:latin typeface="+mn-lt"/>
              <a:ea typeface="Cambria Math"/>
            </a:rPr>
            <a:t>±100 dni)</a:t>
          </a:r>
          <a:r>
            <a:rPr lang="sl-SI" sz="1600" b="1" baseline="0">
              <a:latin typeface="+mn-lt"/>
            </a:rPr>
            <a:t>.</a:t>
          </a:r>
          <a:endParaRPr lang="sl-SI" sz="1600" b="1">
            <a:latin typeface="+mn-lt"/>
          </a:endParaRPr>
        </a:p>
      </xdr:txBody>
    </xdr:sp>
    <xdr:clientData/>
  </xdr:twoCellAnchor>
  <xdr:twoCellAnchor>
    <xdr:from>
      <xdr:col>6</xdr:col>
      <xdr:colOff>1669676</xdr:colOff>
      <xdr:row>51</xdr:row>
      <xdr:rowOff>0</xdr:rowOff>
    </xdr:from>
    <xdr:to>
      <xdr:col>7</xdr:col>
      <xdr:colOff>1714499</xdr:colOff>
      <xdr:row>59</xdr:row>
      <xdr:rowOff>168089</xdr:rowOff>
    </xdr:to>
    <xdr:sp macro="" textlink="">
      <xdr:nvSpPr>
        <xdr:cNvPr id="29" name="Pravokoten oblaček 28"/>
        <xdr:cNvSpPr/>
      </xdr:nvSpPr>
      <xdr:spPr>
        <a:xfrm rot="10800000">
          <a:off x="6527426" y="12382500"/>
          <a:ext cx="1813752" cy="1692089"/>
        </a:xfrm>
        <a:prstGeom prst="wedgeRectCallout">
          <a:avLst>
            <a:gd name="adj1" fmla="val -14533"/>
            <a:gd name="adj2" fmla="val 924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6</xdr:col>
      <xdr:colOff>1860177</xdr:colOff>
      <xdr:row>51</xdr:row>
      <xdr:rowOff>123264</xdr:rowOff>
    </xdr:from>
    <xdr:to>
      <xdr:col>7</xdr:col>
      <xdr:colOff>1535206</xdr:colOff>
      <xdr:row>58</xdr:row>
      <xdr:rowOff>156883</xdr:rowOff>
    </xdr:to>
    <xdr:sp macro="" textlink="">
      <xdr:nvSpPr>
        <xdr:cNvPr id="36" name="PoljeZBesedilom 35"/>
        <xdr:cNvSpPr txBox="1"/>
      </xdr:nvSpPr>
      <xdr:spPr>
        <a:xfrm>
          <a:off x="7362265" y="11810999"/>
          <a:ext cx="1837765" cy="13671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Opcijska ocena telesne mase,</a:t>
          </a:r>
          <a:r>
            <a:rPr lang="sl-SI" sz="1600" b="1" baseline="0"/>
            <a:t> tretji korak: </a:t>
          </a:r>
        </a:p>
        <a:p>
          <a:r>
            <a:rPr lang="sl-SI" sz="1600" b="1" baseline="0"/>
            <a:t>Rezultat prepiši v F40.</a:t>
          </a:r>
          <a:endParaRPr lang="sl-SI" sz="1600" b="1"/>
        </a:p>
      </xdr:txBody>
    </xdr:sp>
    <xdr:clientData/>
  </xdr:twoCellAnchor>
  <xdr:twoCellAnchor>
    <xdr:from>
      <xdr:col>8</xdr:col>
      <xdr:colOff>1075764</xdr:colOff>
      <xdr:row>18</xdr:row>
      <xdr:rowOff>67235</xdr:rowOff>
    </xdr:from>
    <xdr:to>
      <xdr:col>40</xdr:col>
      <xdr:colOff>381560</xdr:colOff>
      <xdr:row>32</xdr:row>
      <xdr:rowOff>76760</xdr:rowOff>
    </xdr:to>
    <xdr:sp macro="" textlink="">
      <xdr:nvSpPr>
        <xdr:cNvPr id="37" name="Pravokoten oblaček 36"/>
        <xdr:cNvSpPr/>
      </xdr:nvSpPr>
      <xdr:spPr>
        <a:xfrm>
          <a:off x="10634382" y="3978088"/>
          <a:ext cx="1726266" cy="2676525"/>
        </a:xfrm>
        <a:prstGeom prst="wedgeRectCallout">
          <a:avLst>
            <a:gd name="adj1" fmla="val -341"/>
            <a:gd name="adj2" fmla="val 87448"/>
          </a:avLst>
        </a:prstGeom>
        <a:solidFill>
          <a:schemeClr val="bg1"/>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8</xdr:col>
      <xdr:colOff>1187823</xdr:colOff>
      <xdr:row>19</xdr:row>
      <xdr:rowOff>44823</xdr:rowOff>
    </xdr:from>
    <xdr:to>
      <xdr:col>40</xdr:col>
      <xdr:colOff>310403</xdr:colOff>
      <xdr:row>31</xdr:row>
      <xdr:rowOff>82924</xdr:rowOff>
    </xdr:to>
    <xdr:sp macro="" textlink="">
      <xdr:nvSpPr>
        <xdr:cNvPr id="39" name="PoljeZBesedilom 38"/>
        <xdr:cNvSpPr txBox="1"/>
      </xdr:nvSpPr>
      <xdr:spPr>
        <a:xfrm>
          <a:off x="10746441" y="4146176"/>
          <a:ext cx="1543050" cy="2324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600" b="1"/>
            <a:t>Prvi rezultat</a:t>
          </a:r>
          <a:r>
            <a:rPr lang="sl-SI" sz="1600" b="1" baseline="0"/>
            <a:t>: </a:t>
          </a:r>
        </a:p>
        <a:p>
          <a:r>
            <a:rPr lang="sl-SI" sz="1600" b="1" baseline="0"/>
            <a:t>Dnevni prirast telesne mase. </a:t>
          </a:r>
        </a:p>
        <a:p>
          <a:r>
            <a:rPr lang="sl-SI" sz="1600" b="1" baseline="0"/>
            <a:t>Enota je 'kg na dan'.</a:t>
          </a:r>
          <a:endParaRPr lang="sl-SI" sz="1600" b="1"/>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AR47"/>
  <sheetViews>
    <sheetView tabSelected="1" zoomScale="55" zoomScaleNormal="55" workbookViewId="0">
      <selection activeCell="AV1" sqref="AV1"/>
    </sheetView>
  </sheetViews>
  <sheetFormatPr defaultRowHeight="15" x14ac:dyDescent="0.25"/>
  <cols>
    <col min="1" max="2" width="9.140625" style="1"/>
    <col min="3" max="3" width="11.85546875" style="1" customWidth="1"/>
    <col min="4" max="4" width="9.140625" style="1"/>
    <col min="5" max="5" width="9.140625" style="1" customWidth="1"/>
    <col min="6" max="6" width="36.7109375" style="1" customWidth="1"/>
    <col min="7" max="7" width="14.140625" style="1" hidden="1" customWidth="1"/>
    <col min="8" max="8" width="24.140625" style="1" customWidth="1"/>
    <col min="9" max="9" width="36.28515625" style="1" bestFit="1" customWidth="1"/>
    <col min="10" max="16" width="18.85546875" style="1" hidden="1" customWidth="1"/>
    <col min="17" max="17" width="14.7109375" style="1" hidden="1" customWidth="1"/>
    <col min="18" max="23" width="18.85546875" style="1" hidden="1" customWidth="1"/>
    <col min="24" max="24" width="27.7109375" style="1" hidden="1" customWidth="1"/>
    <col min="25" max="25" width="28.5703125" style="1" hidden="1" customWidth="1"/>
    <col min="26" max="26" width="33.85546875" style="1" hidden="1" customWidth="1"/>
    <col min="27" max="27" width="4.5703125" style="1" hidden="1" customWidth="1"/>
    <col min="28" max="28" width="6" style="1" hidden="1" customWidth="1"/>
    <col min="29" max="29" width="16.7109375" style="1" hidden="1" customWidth="1"/>
    <col min="30" max="30" width="24.85546875" style="1" hidden="1" customWidth="1"/>
    <col min="31" max="31" width="31.5703125" style="1" hidden="1" customWidth="1"/>
    <col min="32" max="32" width="26.5703125" style="1" hidden="1" customWidth="1"/>
    <col min="33" max="33" width="37.5703125" style="1" hidden="1" customWidth="1"/>
    <col min="34" max="34" width="24.140625" style="1" hidden="1" customWidth="1"/>
    <col min="35" max="35" width="41" style="1" hidden="1" customWidth="1"/>
    <col min="36" max="36" width="31.7109375" style="1" hidden="1" customWidth="1"/>
    <col min="37" max="37" width="51.5703125" style="1" hidden="1" customWidth="1"/>
    <col min="38" max="38" width="47.85546875" style="1" hidden="1" customWidth="1"/>
    <col min="39" max="39" width="48.42578125" style="1" hidden="1" customWidth="1"/>
    <col min="40" max="40" width="31.7109375" style="1" hidden="1" customWidth="1"/>
    <col min="41" max="41" width="12.7109375" style="1" customWidth="1"/>
    <col min="42" max="42" width="11.42578125" style="1" customWidth="1"/>
    <col min="43" max="43" width="26.140625" style="1" customWidth="1"/>
    <col min="44" max="16384" width="9.140625" style="1"/>
  </cols>
  <sheetData>
    <row r="7" spans="1:41" ht="18.75" x14ac:dyDescent="0.25">
      <c r="A7" s="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x14ac:dyDescent="0.25">
      <c r="A8" s="6"/>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row>
    <row r="9" spans="1:41" s="3" customFormat="1" x14ac:dyDescent="0.25"/>
    <row r="18" ht="23.25" customHeight="1" x14ac:dyDescent="0.25"/>
    <row r="34" spans="3:44" x14ac:dyDescent="0.25">
      <c r="AR34" s="2"/>
    </row>
    <row r="39" spans="3:44" ht="93" customHeight="1" x14ac:dyDescent="0.3">
      <c r="C39" s="20" t="s">
        <v>42</v>
      </c>
      <c r="D39" s="21"/>
      <c r="E39" s="22"/>
      <c r="F39" s="10" t="s">
        <v>32</v>
      </c>
      <c r="G39" s="10" t="s">
        <v>0</v>
      </c>
      <c r="H39" s="10" t="s">
        <v>40</v>
      </c>
      <c r="I39" s="10" t="s">
        <v>45</v>
      </c>
      <c r="J39" s="10" t="s">
        <v>1</v>
      </c>
      <c r="K39" s="10" t="s">
        <v>2</v>
      </c>
      <c r="L39" s="10" t="s">
        <v>3</v>
      </c>
      <c r="M39" s="10" t="s">
        <v>4</v>
      </c>
      <c r="N39" s="10" t="s">
        <v>5</v>
      </c>
      <c r="O39" s="10" t="s">
        <v>6</v>
      </c>
      <c r="P39" s="10" t="s">
        <v>7</v>
      </c>
      <c r="Q39" s="10" t="s">
        <v>8</v>
      </c>
      <c r="R39" s="10" t="s">
        <v>9</v>
      </c>
      <c r="S39" s="10" t="s">
        <v>10</v>
      </c>
      <c r="T39" s="10" t="s">
        <v>14</v>
      </c>
      <c r="U39" s="10" t="s">
        <v>11</v>
      </c>
      <c r="V39" s="10" t="s">
        <v>12</v>
      </c>
      <c r="W39" s="10" t="s">
        <v>13</v>
      </c>
      <c r="X39" s="10" t="s">
        <v>15</v>
      </c>
      <c r="Y39" s="10" t="s">
        <v>16</v>
      </c>
      <c r="Z39" s="10" t="s">
        <v>17</v>
      </c>
      <c r="AA39" s="10" t="s">
        <v>18</v>
      </c>
      <c r="AB39" s="10" t="s">
        <v>19</v>
      </c>
      <c r="AC39" s="10" t="s">
        <v>20</v>
      </c>
      <c r="AD39" s="10" t="s">
        <v>21</v>
      </c>
      <c r="AE39" s="10" t="s">
        <v>22</v>
      </c>
      <c r="AF39" s="10" t="s">
        <v>23</v>
      </c>
      <c r="AG39" s="10" t="s">
        <v>24</v>
      </c>
      <c r="AH39" s="10" t="s">
        <v>25</v>
      </c>
      <c r="AI39" s="10" t="s">
        <v>26</v>
      </c>
      <c r="AJ39" s="10" t="s">
        <v>27</v>
      </c>
      <c r="AK39" s="10" t="s">
        <v>28</v>
      </c>
      <c r="AL39" s="10" t="s">
        <v>29</v>
      </c>
      <c r="AM39" s="10" t="s">
        <v>30</v>
      </c>
      <c r="AN39" s="10" t="s">
        <v>31</v>
      </c>
      <c r="AO39" s="10" t="s">
        <v>34</v>
      </c>
      <c r="AP39" s="10" t="s">
        <v>35</v>
      </c>
      <c r="AQ39" s="10" t="s">
        <v>33</v>
      </c>
    </row>
    <row r="40" spans="3:44" ht="21" x14ac:dyDescent="0.35">
      <c r="C40" s="23" t="s">
        <v>43</v>
      </c>
      <c r="D40" s="24"/>
      <c r="E40" s="25"/>
      <c r="F40" s="12">
        <v>711</v>
      </c>
      <c r="G40" s="13">
        <f>F40-45</f>
        <v>666</v>
      </c>
      <c r="H40" s="12">
        <v>576</v>
      </c>
      <c r="I40" s="14">
        <f>(G40/(H40))</f>
        <v>1.15625</v>
      </c>
      <c r="J40" s="13">
        <f>(G40/H40)*91.5+45</f>
        <v>150.796875</v>
      </c>
      <c r="K40" s="13">
        <f>(F40+J40)/2</f>
        <v>430.8984375</v>
      </c>
      <c r="L40" s="13">
        <f>(0.37*K40^0.75)*(H40-91.5)</f>
        <v>16954.176300162835</v>
      </c>
      <c r="M40" s="13">
        <f>(K40/(1.2*F40))</f>
        <v>0.5050380186357244</v>
      </c>
      <c r="N40" s="13">
        <f>(22.02*(M40^0.75))*(I40^1.097)*(H40-91.5)</f>
        <v>7495.0048028205701</v>
      </c>
      <c r="O40" s="13">
        <f>N40+L40</f>
        <v>24449.181102983406</v>
      </c>
      <c r="P40" s="13">
        <f>57.167+(13.718*I40)</f>
        <v>73.028437499999995</v>
      </c>
      <c r="Q40" s="15">
        <f>1.123-(0.004092*P40)+(0.00001126*(P40^2))-25.4/P40</f>
        <v>0.53640921843079215</v>
      </c>
      <c r="R40" s="13">
        <f>1.164-(0.00516*P40)+(0.00001308*(P40^2))-37.4/P40</f>
        <v>0.34480163488987903</v>
      </c>
      <c r="S40" s="13">
        <f>((L40/Q40)+(N40/R40))/(P40/100)</f>
        <v>73045.44208747572</v>
      </c>
      <c r="T40" s="13">
        <f>(S40*(6.3/100))/55.65</f>
        <v>82.692953306576285</v>
      </c>
      <c r="U40" s="13">
        <f>(S40 * (1-P40/100)+0.04 *S40) * ((1-0.08)/18.45)</f>
        <v>1128.100247672734</v>
      </c>
      <c r="V40" s="13">
        <f>U40*0.18*0.15*0.67</f>
        <v>20.407333480399757</v>
      </c>
      <c r="W40" s="13">
        <f>T40+V40</f>
        <v>103.10028678697604</v>
      </c>
      <c r="X40" s="13">
        <f>W40*28</f>
        <v>2886.808030035329</v>
      </c>
      <c r="Y40" s="13">
        <f>X40/(H40*I40)</f>
        <v>4.3345465916446377</v>
      </c>
      <c r="Z40" s="13">
        <f>(X40/H40)*365</f>
        <v>1829.3141162550262</v>
      </c>
      <c r="AA40" s="13">
        <v>41</v>
      </c>
      <c r="AB40" s="13">
        <v>0.6</v>
      </c>
      <c r="AC40" s="13">
        <f>41*0.6</f>
        <v>24.599999999999998</v>
      </c>
      <c r="AD40" s="13">
        <f>0.24*(41*0.6)</f>
        <v>5.903999999999999</v>
      </c>
      <c r="AE40" s="13">
        <f>0.76*(41*0.6)</f>
        <v>18.695999999999998</v>
      </c>
      <c r="AF40" s="13">
        <f>(AD40*0.01)*(44/28)</f>
        <v>9.2777142857142836E-2</v>
      </c>
      <c r="AG40" s="13">
        <f>(AD40*0.01)*(44/28)*265</f>
        <v>24.58594285714285</v>
      </c>
      <c r="AH40" s="13">
        <f>(AE40*0.01)*(44/28)</f>
        <v>0.29379428571428567</v>
      </c>
      <c r="AI40" s="13">
        <f>(AE40*0.01)*(44/28)*265</f>
        <v>77.855485714285706</v>
      </c>
      <c r="AJ40" s="13">
        <f>AG40+AI40</f>
        <v>102.44142857142856</v>
      </c>
      <c r="AK40" s="13">
        <f>(AG40*(H40/365))</f>
        <v>38.798638590998031</v>
      </c>
      <c r="AL40" s="13">
        <f>AI40*(H40/365)</f>
        <v>122.86235553816046</v>
      </c>
      <c r="AM40" s="13">
        <f>(AG40+AI40)*(H40/365)</f>
        <v>161.6609941291585</v>
      </c>
      <c r="AN40" s="13">
        <f>(AG40+AI40)*(H40/365)/(H40*I40)</f>
        <v>0.2427342254191569</v>
      </c>
      <c r="AO40" s="16">
        <f>AM40+X40</f>
        <v>3048.4690241644876</v>
      </c>
      <c r="AP40" s="16">
        <f>AO40*(365/H40)</f>
        <v>1931.755544826455</v>
      </c>
      <c r="AQ40" s="14">
        <f>(AM40+X40)/((H40-91.5)*I40)</f>
        <v>5.4417208475309513</v>
      </c>
    </row>
    <row r="41" spans="3:44" ht="21" x14ac:dyDescent="0.35">
      <c r="C41" s="26" t="s">
        <v>44</v>
      </c>
      <c r="D41" s="27"/>
      <c r="E41" s="28"/>
      <c r="F41" s="12">
        <v>450</v>
      </c>
      <c r="G41" s="13">
        <f>F41-45</f>
        <v>405</v>
      </c>
      <c r="H41" s="12">
        <v>550</v>
      </c>
      <c r="I41" s="14">
        <f>(G41/H41)</f>
        <v>0.73636363636363633</v>
      </c>
      <c r="J41" s="13">
        <f>(G41/H41)*91.5+45</f>
        <v>112.37727272727273</v>
      </c>
      <c r="K41" s="13">
        <f>(F41+J41)/2</f>
        <v>281.18863636363636</v>
      </c>
      <c r="L41" s="13">
        <f>(0.37*K41^0.75)*(H41-91.5)</f>
        <v>11649.019929992646</v>
      </c>
      <c r="M41" s="13">
        <f>(K41/(0.8*F41))</f>
        <v>0.7810795454545455</v>
      </c>
      <c r="N41" s="13">
        <f>(22.02*(M41^0.75))*(I41^1.097)*(H41-91.5)</f>
        <v>5996.231525042831</v>
      </c>
      <c r="O41" s="13">
        <f>N41+L41</f>
        <v>17645.251455035475</v>
      </c>
      <c r="P41" s="13">
        <f>57.167+(13.718*I41)</f>
        <v>67.268436363636368</v>
      </c>
      <c r="Q41" s="15">
        <f>1.123-(0.004092*P41)+(0.00001126*(P41^2))-25.4/P41</f>
        <v>0.52109788550506086</v>
      </c>
      <c r="R41" s="13">
        <f>1.164-(0.00516*P41)+(0.00001308*(P41^2))-37.4/P41</f>
        <v>0.32010101612271658</v>
      </c>
      <c r="S41" s="13">
        <f>((L41/Q41)+(N41/R41))/(P41/100)</f>
        <v>61079.275498139439</v>
      </c>
      <c r="T41" s="13">
        <f>(S41*(6.3/100))/55.65</f>
        <v>69.146349620535219</v>
      </c>
      <c r="U41" s="13">
        <f>(S41 * (1-P41/100)+0.04 *S41) * ((1-0.08)/18.45)</f>
        <v>1118.7286239767282</v>
      </c>
      <c r="V41" s="13">
        <f>U41*0.18*0.15*0.67</f>
        <v>20.237800807739013</v>
      </c>
      <c r="W41" s="13">
        <f>T41+V41</f>
        <v>89.384150428274239</v>
      </c>
      <c r="X41" s="13">
        <f>W41*28</f>
        <v>2502.7562119916788</v>
      </c>
      <c r="Y41" s="13">
        <f>X41/(H41*I41)</f>
        <v>6.1796449678806882</v>
      </c>
      <c r="Z41" s="13">
        <f>(X41/H41)*365</f>
        <v>1660.9200315944779</v>
      </c>
      <c r="AA41" s="13">
        <v>41</v>
      </c>
      <c r="AB41" s="13">
        <v>0.6</v>
      </c>
      <c r="AC41" s="13">
        <f>41*0.6</f>
        <v>24.599999999999998</v>
      </c>
      <c r="AD41" s="13">
        <f>0.24*(41*0.6)</f>
        <v>5.903999999999999</v>
      </c>
      <c r="AE41" s="13">
        <f>0.76*(41*0.6)</f>
        <v>18.695999999999998</v>
      </c>
      <c r="AF41" s="13">
        <f>(AD41*0.01)*(44/28)</f>
        <v>9.2777142857142836E-2</v>
      </c>
      <c r="AG41" s="13">
        <f>(AD41*0.01)*(44/28)*265</f>
        <v>24.58594285714285</v>
      </c>
      <c r="AH41" s="13">
        <f>(AE41*0.01)*(44/28)</f>
        <v>0.29379428571428567</v>
      </c>
      <c r="AI41" s="13">
        <f>(AE41*0.01)*(44/28)*265</f>
        <v>77.855485714285706</v>
      </c>
      <c r="AJ41" s="13">
        <f>AG41+AI41</f>
        <v>102.44142857142856</v>
      </c>
      <c r="AK41" s="13">
        <f>(AG41*(H41/365))</f>
        <v>37.047311154598816</v>
      </c>
      <c r="AL41" s="13">
        <f>AI41*(H41/365)</f>
        <v>117.31648532289627</v>
      </c>
      <c r="AM41" s="13">
        <f>(AG41+AI41)*(H41/365)</f>
        <v>154.3637964774951</v>
      </c>
      <c r="AN41" s="13">
        <f>(AG41+AI41)*(H41/365)/(H41*I41)</f>
        <v>0.38114517648764223</v>
      </c>
      <c r="AO41" s="16">
        <f>AM41+X41</f>
        <v>2657.1200084691741</v>
      </c>
      <c r="AP41" s="16">
        <f>AO41*(365/H41)</f>
        <v>1763.3614601659067</v>
      </c>
      <c r="AQ41" s="14">
        <f>(AM41+X41)/((H41-91.5)*I41)</f>
        <v>7.8700863236697538</v>
      </c>
    </row>
    <row r="45" spans="3:44" ht="80.25" customHeight="1" x14ac:dyDescent="0.3">
      <c r="C45" s="20" t="s">
        <v>41</v>
      </c>
      <c r="D45" s="21"/>
      <c r="E45" s="22"/>
      <c r="F45" s="9" t="s">
        <v>39</v>
      </c>
      <c r="G45" s="11"/>
      <c r="H45" s="9" t="s">
        <v>40</v>
      </c>
      <c r="I45" s="9" t="s">
        <v>38</v>
      </c>
    </row>
    <row r="46" spans="3:44" ht="21" x14ac:dyDescent="0.3">
      <c r="C46" s="23" t="s">
        <v>43</v>
      </c>
      <c r="D46" s="24"/>
      <c r="E46" s="25"/>
      <c r="F46" s="17">
        <v>350</v>
      </c>
      <c r="G46" s="18"/>
      <c r="H46" s="17">
        <v>700</v>
      </c>
      <c r="I46" s="19">
        <f>103.5+1.443*F46+0.031*G46</f>
        <v>608.54999999999995</v>
      </c>
    </row>
    <row r="47" spans="3:44" ht="21" x14ac:dyDescent="0.3">
      <c r="C47" s="26" t="s">
        <v>44</v>
      </c>
      <c r="D47" s="27"/>
      <c r="E47" s="28"/>
      <c r="F47" s="17">
        <v>350</v>
      </c>
      <c r="G47" s="18"/>
      <c r="H47" s="17">
        <v>700</v>
      </c>
      <c r="I47" s="19">
        <f>59.2+1.59*F47+0.031*G47</f>
        <v>615.70000000000005</v>
      </c>
    </row>
  </sheetData>
  <mergeCells count="6">
    <mergeCell ref="C45:E45"/>
    <mergeCell ref="C46:E46"/>
    <mergeCell ref="C47:E47"/>
    <mergeCell ref="C39:E39"/>
    <mergeCell ref="C40:E40"/>
    <mergeCell ref="C41:E41"/>
  </mergeCells>
  <pageMargins left="0.70866141732283472" right="0.70866141732283472" top="0.74803149606299213" bottom="0.74803149606299213" header="0.31496062992125984" footer="0.31496062992125984"/>
  <pageSetup paperSize="9" orientation="portrait" r:id="rId1"/>
  <headerFooter>
    <oddFooter>&amp;F</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AR60"/>
  <sheetViews>
    <sheetView topLeftCell="A27" zoomScale="70" zoomScaleNormal="70" workbookViewId="0">
      <selection activeCell="F40" sqref="F40"/>
    </sheetView>
  </sheetViews>
  <sheetFormatPr defaultRowHeight="15" x14ac:dyDescent="0.25"/>
  <cols>
    <col min="1" max="2" width="9.140625" style="1"/>
    <col min="3" max="3" width="11.85546875" style="1" customWidth="1"/>
    <col min="4" max="4" width="9.140625" style="1"/>
    <col min="5" max="5" width="9.140625" style="1" customWidth="1"/>
    <col min="6" max="6" width="24.28515625" style="1" customWidth="1"/>
    <col min="7" max="7" width="26.5703125" style="1" customWidth="1"/>
    <col min="8" max="8" width="28.42578125" style="1" customWidth="1"/>
    <col min="9" max="9" width="22.5703125" style="1" bestFit="1" customWidth="1"/>
    <col min="10" max="10" width="19.5703125" style="1" bestFit="1" customWidth="1"/>
    <col min="11" max="16" width="18.85546875" style="1" hidden="1" customWidth="1"/>
    <col min="17" max="17" width="14.7109375" style="1" hidden="1" customWidth="1"/>
    <col min="18" max="23" width="18.85546875" style="1" hidden="1" customWidth="1"/>
    <col min="24" max="24" width="28.28515625" style="1" hidden="1" customWidth="1"/>
    <col min="25" max="25" width="28.7109375" style="1" hidden="1" customWidth="1"/>
    <col min="26" max="26" width="33.85546875" style="1" hidden="1" customWidth="1"/>
    <col min="27" max="28" width="6" style="1" hidden="1" customWidth="1"/>
    <col min="29" max="29" width="18.5703125" style="1" hidden="1" customWidth="1"/>
    <col min="30" max="30" width="25.42578125" style="1" hidden="1" customWidth="1"/>
    <col min="31" max="31" width="31.140625" style="1" hidden="1" customWidth="1"/>
    <col min="32" max="32" width="26.28515625" style="1" hidden="1" customWidth="1"/>
    <col min="33" max="33" width="37.42578125" style="1" hidden="1" customWidth="1"/>
    <col min="34" max="34" width="24" style="1" hidden="1" customWidth="1"/>
    <col min="35" max="35" width="41" style="1" hidden="1" customWidth="1"/>
    <col min="36" max="36" width="31.5703125" style="1" hidden="1" customWidth="1"/>
    <col min="37" max="37" width="51" style="1" hidden="1" customWidth="1"/>
    <col min="38" max="38" width="47.140625" style="1" hidden="1" customWidth="1"/>
    <col min="39" max="39" width="47.7109375" style="1" hidden="1" customWidth="1"/>
    <col min="40" max="40" width="18.85546875" style="1" hidden="1" customWidth="1"/>
    <col min="41" max="41" width="11.28515625" style="1" customWidth="1"/>
    <col min="42" max="42" width="11.140625" style="1" customWidth="1"/>
    <col min="43" max="43" width="28.7109375" style="1" customWidth="1"/>
    <col min="44" max="16384" width="9.140625" style="1"/>
  </cols>
  <sheetData>
    <row r="7" spans="1:41" ht="18.75" x14ac:dyDescent="0.25">
      <c r="A7" s="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row>
    <row r="8" spans="1:41" x14ac:dyDescent="0.2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row>
    <row r="9" spans="1:41" s="3" customFormat="1" x14ac:dyDescent="0.25"/>
    <row r="18" ht="49.5" customHeight="1" x14ac:dyDescent="0.25"/>
    <row r="19" ht="15" customHeight="1" x14ac:dyDescent="0.25"/>
    <row r="34" spans="3:44" x14ac:dyDescent="0.25">
      <c r="AR34" s="2"/>
    </row>
    <row r="39" spans="3:44" ht="105.75" customHeight="1" x14ac:dyDescent="0.3">
      <c r="C39" s="20" t="s">
        <v>42</v>
      </c>
      <c r="D39" s="21"/>
      <c r="E39" s="22"/>
      <c r="F39" s="9" t="s">
        <v>32</v>
      </c>
      <c r="G39" s="9" t="s">
        <v>36</v>
      </c>
      <c r="H39" s="9" t="s">
        <v>37</v>
      </c>
      <c r="I39" s="9" t="s">
        <v>46</v>
      </c>
      <c r="J39" s="9" t="s">
        <v>45</v>
      </c>
      <c r="K39" s="9" t="s">
        <v>2</v>
      </c>
      <c r="L39" s="9" t="s">
        <v>3</v>
      </c>
      <c r="M39" s="9" t="s">
        <v>4</v>
      </c>
      <c r="N39" s="9" t="s">
        <v>5</v>
      </c>
      <c r="O39" s="9" t="s">
        <v>6</v>
      </c>
      <c r="P39" s="9" t="s">
        <v>7</v>
      </c>
      <c r="Q39" s="9" t="s">
        <v>8</v>
      </c>
      <c r="R39" s="9" t="s">
        <v>9</v>
      </c>
      <c r="S39" s="9" t="s">
        <v>10</v>
      </c>
      <c r="T39" s="9" t="s">
        <v>14</v>
      </c>
      <c r="U39" s="9" t="s">
        <v>11</v>
      </c>
      <c r="V39" s="9" t="s">
        <v>12</v>
      </c>
      <c r="W39" s="9" t="s">
        <v>13</v>
      </c>
      <c r="X39" s="9" t="s">
        <v>15</v>
      </c>
      <c r="Y39" s="9" t="s">
        <v>16</v>
      </c>
      <c r="Z39" s="9" t="s">
        <v>17</v>
      </c>
      <c r="AA39" s="9" t="s">
        <v>18</v>
      </c>
      <c r="AB39" s="9" t="s">
        <v>19</v>
      </c>
      <c r="AC39" s="9" t="s">
        <v>20</v>
      </c>
      <c r="AD39" s="9" t="s">
        <v>21</v>
      </c>
      <c r="AE39" s="9" t="s">
        <v>22</v>
      </c>
      <c r="AF39" s="9" t="s">
        <v>23</v>
      </c>
      <c r="AG39" s="9" t="s">
        <v>24</v>
      </c>
      <c r="AH39" s="9" t="s">
        <v>25</v>
      </c>
      <c r="AI39" s="9" t="s">
        <v>26</v>
      </c>
      <c r="AJ39" s="9" t="s">
        <v>27</v>
      </c>
      <c r="AK39" s="9" t="s">
        <v>28</v>
      </c>
      <c r="AL39" s="9" t="s">
        <v>29</v>
      </c>
      <c r="AM39" s="9" t="s">
        <v>30</v>
      </c>
      <c r="AN39" s="9" t="s">
        <v>31</v>
      </c>
      <c r="AO39" s="9" t="s">
        <v>34</v>
      </c>
      <c r="AP39" s="9" t="s">
        <v>35</v>
      </c>
      <c r="AQ39" s="9" t="s">
        <v>33</v>
      </c>
    </row>
    <row r="40" spans="3:44" ht="21" x14ac:dyDescent="0.35">
      <c r="C40" s="23" t="s">
        <v>43</v>
      </c>
      <c r="D40" s="24"/>
      <c r="E40" s="25"/>
      <c r="F40" s="12">
        <v>750</v>
      </c>
      <c r="G40" s="12">
        <v>250</v>
      </c>
      <c r="H40" s="13">
        <f>F40-G40</f>
        <v>500</v>
      </c>
      <c r="I40" s="12">
        <v>720</v>
      </c>
      <c r="J40" s="14">
        <f>(H40/I40)</f>
        <v>0.69444444444444442</v>
      </c>
      <c r="K40" s="13">
        <f>(F40+G40)/2</f>
        <v>500</v>
      </c>
      <c r="L40" s="13">
        <f>(0.37*K40^0.75)*I40</f>
        <v>28168.37045805663</v>
      </c>
      <c r="M40" s="13">
        <f>(K40/(1.2*F40))</f>
        <v>0.55555555555555558</v>
      </c>
      <c r="N40" s="13">
        <f>(22.02*(M40^0.75))*(J40^1.097)*I40</f>
        <v>6838.6720636150039</v>
      </c>
      <c r="O40" s="13">
        <f>N40+L40</f>
        <v>35007.042521671632</v>
      </c>
      <c r="P40" s="13">
        <f>57.167+(13.718*J40)</f>
        <v>66.69338888888889</v>
      </c>
      <c r="Q40" s="15">
        <f>1.123-(0.004092*P40)+(0.00001126*(P40^2))-25.4/P40</f>
        <v>0.51932788042484535</v>
      </c>
      <c r="R40" s="13">
        <f>1.164-(0.00516*P40)+(0.00001308*(P40^2))-37.4/P40</f>
        <v>0.3172668369640762</v>
      </c>
      <c r="S40" s="13">
        <f>((L40/Q40)+(N40/R40))/(P40/100)</f>
        <v>113646.95319558994</v>
      </c>
      <c r="T40" s="13">
        <f>(S40*(6.3/100))/55.65</f>
        <v>128.65692814595087</v>
      </c>
      <c r="U40" s="13">
        <f>(S40 * (1-P40/100)+0.04 *S40) * ((1-0.08)/18.45)</f>
        <v>2114.1463804249747</v>
      </c>
      <c r="V40" s="13">
        <f>U40*0.18*0.15*0.67</f>
        <v>38.244908021887795</v>
      </c>
      <c r="W40" s="13">
        <f>T40+V40</f>
        <v>166.90183616783867</v>
      </c>
      <c r="X40" s="13">
        <f>W40*28</f>
        <v>4673.2514126994829</v>
      </c>
      <c r="Y40" s="13">
        <f>X40/(I40*J40)</f>
        <v>9.3465028253989662</v>
      </c>
      <c r="Z40" s="13">
        <f>(X40/I40)*365</f>
        <v>2369.0788411601543</v>
      </c>
      <c r="AA40" s="13">
        <v>41</v>
      </c>
      <c r="AB40" s="13">
        <v>0.6</v>
      </c>
      <c r="AC40" s="13">
        <f>41*0.6</f>
        <v>24.599999999999998</v>
      </c>
      <c r="AD40" s="13">
        <f>0.24*(41*0.6)</f>
        <v>5.903999999999999</v>
      </c>
      <c r="AE40" s="13">
        <f>0.76*(41*0.6)</f>
        <v>18.695999999999998</v>
      </c>
      <c r="AF40" s="13">
        <f>(AD40*0.01)*(44/28)</f>
        <v>9.2777142857142836E-2</v>
      </c>
      <c r="AG40" s="13">
        <f>(AD40*0.01)*(44/28)*265</f>
        <v>24.58594285714285</v>
      </c>
      <c r="AH40" s="13">
        <f>(AE40*0.01)*(44/28)</f>
        <v>0.29379428571428567</v>
      </c>
      <c r="AI40" s="13">
        <f>(AE40*0.01)*(44/28)*265</f>
        <v>77.855485714285706</v>
      </c>
      <c r="AJ40" s="13">
        <f>AG40+AI40</f>
        <v>102.44142857142856</v>
      </c>
      <c r="AK40" s="13">
        <f>(AG40*(I40/365))</f>
        <v>48.498298238747537</v>
      </c>
      <c r="AL40" s="13">
        <f>AI40*(I40/365)</f>
        <v>153.57794442270057</v>
      </c>
      <c r="AM40" s="13">
        <f>(AG40+AI40)*(I40/365)</f>
        <v>202.07624266144811</v>
      </c>
      <c r="AN40" s="13">
        <f>(AG40+AI40)*(I40/365)/(I40*J40)</f>
        <v>0.40415248532289622</v>
      </c>
      <c r="AO40" s="16">
        <f>AM40+X40</f>
        <v>4875.3276553609312</v>
      </c>
      <c r="AP40" s="16">
        <f>AO40*(365/I40)</f>
        <v>2471.5202697315831</v>
      </c>
      <c r="AQ40" s="14">
        <f>(AM40+X40)/(I40*J40)</f>
        <v>9.7506553107218625</v>
      </c>
    </row>
    <row r="41" spans="3:44" ht="21" x14ac:dyDescent="0.35">
      <c r="C41" s="26" t="s">
        <v>44</v>
      </c>
      <c r="D41" s="27"/>
      <c r="E41" s="28"/>
      <c r="F41" s="12">
        <v>600</v>
      </c>
      <c r="G41" s="12">
        <v>200</v>
      </c>
      <c r="H41" s="13">
        <f>F41-G41</f>
        <v>400</v>
      </c>
      <c r="I41" s="12">
        <v>720</v>
      </c>
      <c r="J41" s="14">
        <f>(H41/I41)</f>
        <v>0.55555555555555558</v>
      </c>
      <c r="K41" s="13">
        <f>(F41+G41)/2</f>
        <v>400</v>
      </c>
      <c r="L41" s="13">
        <f>(0.37*K41^0.75)*I41</f>
        <v>23827.540368237762</v>
      </c>
      <c r="M41" s="13">
        <f>(K41/(0.8*F41))</f>
        <v>0.83333333333333337</v>
      </c>
      <c r="N41" s="13">
        <f>(22.02*(M41^0.75))*(J41^1.097)*I41</f>
        <v>7256.5457625440749</v>
      </c>
      <c r="O41" s="13">
        <f>N41+L41</f>
        <v>31084.086130781838</v>
      </c>
      <c r="P41" s="13">
        <f>57.167+(13.718*J41)</f>
        <v>64.788111111111107</v>
      </c>
      <c r="Q41" s="15">
        <f>1.123-(0.004092*P41)+(0.00001126*(P41^2))-25.4/P41</f>
        <v>0.51310365416921933</v>
      </c>
      <c r="R41" s="13">
        <f>1.164-(0.00516*P41)+(0.00001308*(P41^2))-37.4/P41</f>
        <v>0.30733023286395933</v>
      </c>
      <c r="S41" s="13">
        <f>((L41/Q41)+(N41/R41))/(P41/100)</f>
        <v>108121.10638864007</v>
      </c>
      <c r="T41" s="13">
        <f>(S41*(6.3/100))/55.65</f>
        <v>122.40125251544158</v>
      </c>
      <c r="U41" s="13">
        <f>(S41 * (1-P41/100)+0.04 *S41) * ((1-0.08)/18.45)</f>
        <v>2114.0716452220504</v>
      </c>
      <c r="V41" s="13">
        <f>U41*0.18*0.15*0.67</f>
        <v>38.243556062066894</v>
      </c>
      <c r="W41" s="13">
        <f>T41+V41</f>
        <v>160.64480857750848</v>
      </c>
      <c r="X41" s="13">
        <f>W41*28</f>
        <v>4498.0546401702377</v>
      </c>
      <c r="Y41" s="13">
        <f>X41/(I41*J41)</f>
        <v>11.245136600425594</v>
      </c>
      <c r="Z41" s="13">
        <f>(X41/I41)*365</f>
        <v>2280.2638106418567</v>
      </c>
      <c r="AA41" s="13">
        <v>41</v>
      </c>
      <c r="AB41" s="13">
        <v>0.6</v>
      </c>
      <c r="AC41" s="13">
        <f>41*0.6</f>
        <v>24.599999999999998</v>
      </c>
      <c r="AD41" s="13">
        <f>0.24*(41*0.6)</f>
        <v>5.903999999999999</v>
      </c>
      <c r="AE41" s="13">
        <f>0.76*(41*0.6)</f>
        <v>18.695999999999998</v>
      </c>
      <c r="AF41" s="13">
        <f>(AD41*0.01)*(44/28)</f>
        <v>9.2777142857142836E-2</v>
      </c>
      <c r="AG41" s="13">
        <f>(AD41*0.01)*(44/28)*265</f>
        <v>24.58594285714285</v>
      </c>
      <c r="AH41" s="13">
        <f>(AE41*0.01)*(44/28)</f>
        <v>0.29379428571428567</v>
      </c>
      <c r="AI41" s="13">
        <f>(AE41*0.01)*(44/28)*265</f>
        <v>77.855485714285706</v>
      </c>
      <c r="AJ41" s="13">
        <f>AG41+AI41</f>
        <v>102.44142857142856</v>
      </c>
      <c r="AK41" s="13">
        <f>(AG41*(I41/365))</f>
        <v>48.498298238747537</v>
      </c>
      <c r="AL41" s="13">
        <f>AI41*(I41/365)</f>
        <v>153.57794442270057</v>
      </c>
      <c r="AM41" s="13">
        <f>(AG41+AI41)*(I41/365)</f>
        <v>202.07624266144811</v>
      </c>
      <c r="AN41" s="13">
        <f>(AG41+AI41)*(I41/365)/(I41*J41)</f>
        <v>0.50519060665362026</v>
      </c>
      <c r="AO41" s="16">
        <f>AM41+X41</f>
        <v>4700.130882831686</v>
      </c>
      <c r="AP41" s="16">
        <f>AO41*(365/I41)</f>
        <v>2382.705239213285</v>
      </c>
      <c r="AQ41" s="14">
        <f>(AM41+X41)/(I41*J41)</f>
        <v>11.750327207079215</v>
      </c>
    </row>
    <row r="45" spans="3:44" ht="78" customHeight="1" x14ac:dyDescent="0.3">
      <c r="C45" s="20" t="s">
        <v>41</v>
      </c>
      <c r="D45" s="21"/>
      <c r="E45" s="22"/>
      <c r="F45" s="9" t="s">
        <v>39</v>
      </c>
      <c r="G45" s="9" t="s">
        <v>40</v>
      </c>
      <c r="H45" s="9" t="s">
        <v>38</v>
      </c>
    </row>
    <row r="46" spans="3:44" ht="21" x14ac:dyDescent="0.35">
      <c r="C46" s="23" t="s">
        <v>43</v>
      </c>
      <c r="D46" s="24"/>
      <c r="E46" s="25"/>
      <c r="F46" s="12">
        <v>350</v>
      </c>
      <c r="G46" s="12">
        <v>700</v>
      </c>
      <c r="H46" s="16">
        <f>103.5+1.443*F46+0.031*G46</f>
        <v>630.25</v>
      </c>
    </row>
    <row r="47" spans="3:44" ht="21" x14ac:dyDescent="0.35">
      <c r="C47" s="26" t="s">
        <v>44</v>
      </c>
      <c r="D47" s="27"/>
      <c r="E47" s="28"/>
      <c r="F47" s="12">
        <v>350</v>
      </c>
      <c r="G47" s="12">
        <v>700</v>
      </c>
      <c r="H47" s="16">
        <f>59.2+1.59*F47+0.031*G47</f>
        <v>637.40000000000009</v>
      </c>
    </row>
    <row r="60" spans="10:10" x14ac:dyDescent="0.25"/>
  </sheetData>
  <mergeCells count="6">
    <mergeCell ref="C39:E39"/>
    <mergeCell ref="C45:E45"/>
    <mergeCell ref="C46:E46"/>
    <mergeCell ref="C47:E47"/>
    <mergeCell ref="C40:E40"/>
    <mergeCell ref="C41:E41"/>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Teleta rojena na kmetiji </vt:lpstr>
      <vt:lpstr>Nakup starejših telet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2023-10-03T07:54:03Z</dcterms:modified>
</cp:coreProperties>
</file>