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3040" windowHeight="8808" tabRatio="762"/>
  </bookViews>
  <sheets>
    <sheet name="DOLOČITEV CEN" sheetId="1" r:id="rId1"/>
    <sheet name="PREDRAČUN" sheetId="10" r:id="rId2"/>
    <sheet name="predvideno št. postopkov" sheetId="8" r:id="rId3"/>
    <sheet name="kalkulacija cen postavk" sheetId="5" r:id="rId4"/>
    <sheet name="kalkulacija skupne končne cene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9" l="1"/>
  <c r="F71" i="10" s="1"/>
  <c r="G71" i="10" s="1"/>
  <c r="B32" i="9"/>
  <c r="B31" i="9"/>
  <c r="F69" i="10" s="1"/>
  <c r="G69" i="10" s="1"/>
  <c r="B29" i="9"/>
  <c r="B28" i="9"/>
  <c r="D34" i="9" s="1"/>
  <c r="B47" i="9" s="1"/>
  <c r="B10" i="9"/>
  <c r="D8" i="9"/>
  <c r="B8" i="9"/>
  <c r="C7" i="9"/>
  <c r="D6" i="9"/>
  <c r="B6" i="9"/>
  <c r="C5" i="9"/>
  <c r="D4" i="9"/>
  <c r="B4" i="9"/>
  <c r="B33" i="5"/>
  <c r="B32" i="5"/>
  <c r="B31" i="5"/>
  <c r="B29" i="5"/>
  <c r="B28" i="5"/>
  <c r="B23" i="5"/>
  <c r="D58" i="10" s="1"/>
  <c r="E58" i="10" s="1"/>
  <c r="D22" i="5"/>
  <c r="D22" i="9" s="1"/>
  <c r="C22" i="5"/>
  <c r="C22" i="9" s="1"/>
  <c r="B22" i="5"/>
  <c r="B22" i="9" s="1"/>
  <c r="C21" i="5"/>
  <c r="C21" i="9" s="1"/>
  <c r="B21" i="5"/>
  <c r="B21" i="9" s="1"/>
  <c r="C20" i="5"/>
  <c r="C20" i="9" s="1"/>
  <c r="B20" i="5"/>
  <c r="B20" i="9" s="1"/>
  <c r="B11" i="5"/>
  <c r="B11" i="9" s="1"/>
  <c r="B10" i="5"/>
  <c r="C9" i="5"/>
  <c r="D40" i="10" s="1"/>
  <c r="E40" i="10" s="1"/>
  <c r="D8" i="5"/>
  <c r="C8" i="5"/>
  <c r="C8" i="9" s="1"/>
  <c r="B8" i="5"/>
  <c r="D7" i="5"/>
  <c r="D34" i="10" s="1"/>
  <c r="E34" i="10" s="1"/>
  <c r="C7" i="5"/>
  <c r="B7" i="5"/>
  <c r="B7" i="9" s="1"/>
  <c r="D6" i="5"/>
  <c r="C6" i="5"/>
  <c r="D29" i="10" s="1"/>
  <c r="E29" i="10" s="1"/>
  <c r="B6" i="5"/>
  <c r="D5" i="5"/>
  <c r="D5" i="9" s="1"/>
  <c r="C5" i="5"/>
  <c r="B5" i="5"/>
  <c r="D24" i="10" s="1"/>
  <c r="E24" i="10" s="1"/>
  <c r="D4" i="5"/>
  <c r="C4" i="5"/>
  <c r="C4" i="9" s="1"/>
  <c r="B4" i="5"/>
  <c r="G70" i="10"/>
  <c r="F70" i="10"/>
  <c r="E67" i="10"/>
  <c r="D67" i="10"/>
  <c r="F67" i="10" s="1"/>
  <c r="G67" i="10" s="1"/>
  <c r="E66" i="10"/>
  <c r="D66" i="10"/>
  <c r="F66" i="10" s="1"/>
  <c r="C58" i="10"/>
  <c r="F58" i="10" s="1"/>
  <c r="G58" i="10" s="1"/>
  <c r="D56" i="10"/>
  <c r="E56" i="10" s="1"/>
  <c r="C56" i="10"/>
  <c r="E54" i="10"/>
  <c r="D54" i="10"/>
  <c r="C54" i="10"/>
  <c r="F54" i="10" s="1"/>
  <c r="G54" i="10" s="1"/>
  <c r="D52" i="10"/>
  <c r="F52" i="10" s="1"/>
  <c r="C52" i="10"/>
  <c r="C44" i="10"/>
  <c r="D42" i="10"/>
  <c r="F42" i="10" s="1"/>
  <c r="G42" i="10" s="1"/>
  <c r="C42" i="10"/>
  <c r="C40" i="10"/>
  <c r="F40" i="10" s="1"/>
  <c r="G40" i="10" s="1"/>
  <c r="D38" i="10"/>
  <c r="E38" i="10" s="1"/>
  <c r="C38" i="10"/>
  <c r="C37" i="10"/>
  <c r="F36" i="10"/>
  <c r="G36" i="10" s="1"/>
  <c r="D36" i="10"/>
  <c r="E36" i="10" s="1"/>
  <c r="C36" i="10"/>
  <c r="C34" i="10"/>
  <c r="F34" i="10" s="1"/>
  <c r="G34" i="10" s="1"/>
  <c r="D33" i="10"/>
  <c r="E33" i="10" s="1"/>
  <c r="C33" i="10"/>
  <c r="C32" i="10"/>
  <c r="F30" i="10"/>
  <c r="G30" i="10" s="1"/>
  <c r="D30" i="10"/>
  <c r="E30" i="10" s="1"/>
  <c r="C30" i="10"/>
  <c r="C29" i="10"/>
  <c r="F29" i="10" s="1"/>
  <c r="G29" i="10" s="1"/>
  <c r="D28" i="10"/>
  <c r="E28" i="10" s="1"/>
  <c r="C28" i="10"/>
  <c r="C26" i="10"/>
  <c r="F25" i="10"/>
  <c r="G25" i="10" s="1"/>
  <c r="D25" i="10"/>
  <c r="E25" i="10" s="1"/>
  <c r="C25" i="10"/>
  <c r="C24" i="10"/>
  <c r="F24" i="10" s="1"/>
  <c r="G24" i="10" s="1"/>
  <c r="D22" i="10"/>
  <c r="E22" i="10" s="1"/>
  <c r="C22" i="10"/>
  <c r="C21" i="10"/>
  <c r="F20" i="10"/>
  <c r="G20" i="10" s="1"/>
  <c r="D20" i="10"/>
  <c r="E20" i="10" s="1"/>
  <c r="C20" i="10"/>
  <c r="G14" i="10"/>
  <c r="G13" i="10"/>
  <c r="G11" i="10"/>
  <c r="G10" i="10"/>
  <c r="G8" i="10"/>
  <c r="G7" i="10"/>
  <c r="G6" i="10"/>
  <c r="D24" i="9" l="1"/>
  <c r="B46" i="9" s="1"/>
  <c r="F72" i="10"/>
  <c r="G66" i="10"/>
  <c r="G72" i="10" s="1"/>
  <c r="G52" i="10"/>
  <c r="F26" i="10"/>
  <c r="G26" i="10" s="1"/>
  <c r="F22" i="10"/>
  <c r="G22" i="10" s="1"/>
  <c r="F28" i="10"/>
  <c r="G28" i="10" s="1"/>
  <c r="F33" i="10"/>
  <c r="G33" i="10" s="1"/>
  <c r="F38" i="10"/>
  <c r="G38" i="10" s="1"/>
  <c r="F56" i="10"/>
  <c r="G56" i="10" s="1"/>
  <c r="B23" i="9"/>
  <c r="D21" i="10"/>
  <c r="E21" i="10" s="1"/>
  <c r="D26" i="10"/>
  <c r="E26" i="10" s="1"/>
  <c r="D32" i="10"/>
  <c r="E32" i="10" s="1"/>
  <c r="D37" i="10"/>
  <c r="E37" i="10" s="1"/>
  <c r="E42" i="10"/>
  <c r="D44" i="10"/>
  <c r="E44" i="10" s="1"/>
  <c r="E52" i="10"/>
  <c r="B5" i="9"/>
  <c r="D15" i="9" s="1"/>
  <c r="B45" i="9" s="1"/>
  <c r="B48" i="9" s="1"/>
  <c r="C6" i="9"/>
  <c r="D7" i="9"/>
  <c r="C9" i="9"/>
  <c r="F32" i="10" l="1"/>
  <c r="G32" i="10" s="1"/>
  <c r="F37" i="10"/>
  <c r="G37" i="10" s="1"/>
  <c r="F21" i="10"/>
  <c r="F44" i="10"/>
  <c r="G44" i="10" s="1"/>
  <c r="G59" i="10"/>
  <c r="F59" i="10"/>
  <c r="G21" i="10" l="1"/>
  <c r="G45" i="10" s="1"/>
  <c r="G85" i="10" s="1"/>
  <c r="F45" i="10"/>
  <c r="F85" i="10" s="1"/>
</calcChain>
</file>

<file path=xl/sharedStrings.xml><?xml version="1.0" encoding="utf-8"?>
<sst xmlns="http://schemas.openxmlformats.org/spreadsheetml/2006/main" count="271" uniqueCount="125">
  <si>
    <t>PONUDBENA CENA IN PREDRAČUN</t>
  </si>
  <si>
    <t>Kontrolor (A)</t>
  </si>
  <si>
    <t>Strokovno tehnične naloge (B)</t>
  </si>
  <si>
    <t>Organizacijske naloge ( C)</t>
  </si>
  <si>
    <t>V EUR brez DDV</t>
  </si>
  <si>
    <t>ČASOVNO/FINANČNO MANJ ZAHTEVNI PREGLEDI (MZ)</t>
  </si>
  <si>
    <t>ČASOVNO/FINANČNO SREDNJE ZAHTEVNI PREGLEDI (SZ)</t>
  </si>
  <si>
    <t>ČASOVNO/FINANČNO BOLJ ZAHTEVNI PREGLEDI (BZ)</t>
  </si>
  <si>
    <t>PRIPRAVA NA PREGLED</t>
  </si>
  <si>
    <t>PRIPRAVA ZAPISNIKA</t>
  </si>
  <si>
    <t>IZVEDBA MERITEV (POVRŠINE, VLAKE)</t>
  </si>
  <si>
    <t>PREGLED ŽIVALI</t>
  </si>
  <si>
    <t>PREGLED CELOTNEGA KMETIJEGA GOSPODARSTVA (POGOJENOST)</t>
  </si>
  <si>
    <t>POZICIONIRANJE NA KRAJU SAMEM IN IZMERA SPECIFIČNIH SITUACIJ NA KRAJU SAMEM</t>
  </si>
  <si>
    <t>PREVOZ</t>
  </si>
  <si>
    <t>POVEČAN</t>
  </si>
  <si>
    <t>IZJEMNO POVEČAN</t>
  </si>
  <si>
    <t>DELO PROJEKTNE PISARNE</t>
  </si>
  <si>
    <t>BREZ PRIBITKA</t>
  </si>
  <si>
    <t>PRIBITEK 1**</t>
  </si>
  <si>
    <t>PRIBITEK 2**</t>
  </si>
  <si>
    <t>Ocene na nivoju povečanega časovnega vložka</t>
  </si>
  <si>
    <t>Ocene na nivoju izjemno povečanega časovnega vložka</t>
  </si>
  <si>
    <t>ORGANIZACIJA DELA</t>
  </si>
  <si>
    <t>PRIPRAVA ZA IZVEDBO HITRIH</t>
  </si>
  <si>
    <t>OGLED</t>
  </si>
  <si>
    <t>(*) - vrednost, ki se upošteva v kalkulaciji. 
V letu 2023 se pri kalkulaciji upoštevajo pričakovane vrednosti hitrih terenskih ogledov.</t>
  </si>
  <si>
    <t>IZOBRAŽEVANJE</t>
  </si>
  <si>
    <t>REVIZIJSKI PREGLEDI</t>
  </si>
  <si>
    <t>Cena vrste pregleda za katerega se izvaja revizija pomnožena z 2</t>
  </si>
  <si>
    <t>TESTIRAJNE APLIKACIJE</t>
  </si>
  <si>
    <t>POMOČ PRI PRIPRAVI DOKUMENTACIJE ZA POTREBE AGENCIJE</t>
  </si>
  <si>
    <t>POMOČ PRI PRIPRAVI TEHNIČNE DOKUMENTACIJE ZA POTREBE AGENCIJE</t>
  </si>
  <si>
    <t>PRIPRAVA ANALIZ ZA POTREBE AGENCIJE</t>
  </si>
  <si>
    <t>(urna postavka B x število ur)</t>
  </si>
  <si>
    <t>UDELEŽBA NA DELOVNIH SKUPINAH</t>
  </si>
  <si>
    <t>(urna postavka A x število ur)</t>
  </si>
  <si>
    <t>Druge storitve izvajalca po naročilu agencije z opredeljeno urno postavko.</t>
  </si>
  <si>
    <t>(urna postavka A za lažje administrativne naloge, B za vsebinsko zahtevne delovne naloge in C za tehnično zahtevne delovne naloge)</t>
  </si>
  <si>
    <t>Opomba: Letna vrednost drugih, izrednih administrativno tehničnih nalog ne sme preseči 10% vrednosti pogodbe</t>
  </si>
  <si>
    <t>DRUGE, REDNE ADMINISTRATIVNO TEHNIČNE NALOGE (NA ZAHTEVO AGENCIJE)</t>
  </si>
  <si>
    <t>DRUGE IZREDNE ADMINISTRATIVNO TEHNIČNE NALOGE</t>
  </si>
  <si>
    <t>HITRI TERENSKI OGLEDI (MONITORING)</t>
  </si>
  <si>
    <t xml:space="preserve">DOLOČITEV CENE PREGLEDOV </t>
  </si>
  <si>
    <t>Določi se urna postavka zaposlenih, ki bodo izvajali postopke pregledov na kraju samem (v ta sklop sodi postopek izvajanja pregleda in s tem povezani postopki zagotavljanja kakovosti izvedenih nalog).</t>
  </si>
  <si>
    <t>Določi se urna postavka zaposlenih, ki izvajajo strokovno tehnične naloge (med te naloge sodijo predvsem: aktivnosti, ki so osnova za izvedbo pregledov z monitoringom, sodelovanje pri testiranju aplikativne podpore ali priprave strokovne dokumentacije za potrebe agencije)</t>
  </si>
  <si>
    <t>Določi se urna postavka zaposlenih, ki izvajajo organizacijske naloge (gre za organizacijo dela in usmerjanje kontrolorjev na kraju samem)</t>
  </si>
  <si>
    <t>Strošek povprečnega prevoza v zvezi z izvedbo pregleda na kraju samem</t>
  </si>
  <si>
    <t>Strošek povprečnega prevoza v zvezi z izvedbo pregleda z monitoringom</t>
  </si>
  <si>
    <t>Opredeli se strošek prevoza pri pregledih z monitoringom (določi se cena prevoza pri povprečnemu pregledu z monitoringom, pri čemer je pričakovano, da se pri določitvi cene upošteva kratkotrajnost posameznega postopka (gre za ogled posamezne površine brez nosilca kmetijskega gospodarstva, ki zahteva lociranje ter foto-dokumentiranje in praviloma ne potrebuje meritve) zato je mogoče veriženje večjega števila postopkov v enem dnevu, kar znižuje povprečno število prevoženih kilometrov).</t>
  </si>
  <si>
    <t>Opredeli se strošek prevoza pri pregledih na kraju samem (določi se cena prevoza pri povprečnemu pregledu, pri čemer prijavitelji upoštevajo, da se lahko v določenih primerih izvede več kot en pregled na dan, kar znižuje povprečno število prevoženih kilometrov).</t>
  </si>
  <si>
    <t>PREGLED SITUACIJE NA KRAJU SAMEM (VKLJUČNO Z IZMERO PROSTOROV, OBJEKTOV, PREGLED DOKUMENTACIJE)</t>
  </si>
  <si>
    <t>PREVOZ (pričakovan)</t>
  </si>
  <si>
    <t>(*) - vrednost, ki se upošteva v kalkulaciji
(**) – Pribitek je vezan na izvedbo pregledov v posameznem letu in se zaračuna ob koncu leta, v kolikor število kontrol pregledov ni doseglo pričakovane kvote opredeljene v tej tabeli (tabela 2).</t>
  </si>
  <si>
    <t>Strošek najema prostora, organizacije izobraževanja in izvedba terenskega dela izobraževanj</t>
  </si>
  <si>
    <t>PREDVIDENO ŠT PREGLEDOV V LETU 2023</t>
  </si>
  <si>
    <t>HITRI TERENSKI OGLEDI (MONITORING) - PREDVIDENO ŠT PREGLEDOV V LETU 2023</t>
  </si>
  <si>
    <t>(*) - vrednost, ki se upošteva v kalkulaciji
(**) – Pribitek je vezan na izvedbo pregledov v posameznem letu in se zaračuna ob koncu leta, v kolikor število kontrol pregledov ni doseglo pričakovane kvote</t>
  </si>
  <si>
    <t>SKUPAJ</t>
  </si>
  <si>
    <t>CENE PREGLEDOV</t>
  </si>
  <si>
    <t>CENE HITRIH TERENSKIH OGLEDOV Z MONITORINGOM</t>
  </si>
  <si>
    <t>DRUGE REDNE ADMINISTRATIVNO TEHNIČNE NALOGE (Izobraževanje, testiranje aplikacije, pomoč pri pripravi dokumentacije in/ali tehnične dokumentacije za potrebe agencije</t>
  </si>
  <si>
    <t>SKUPAJ:</t>
  </si>
  <si>
    <t>PREDRAČUN</t>
  </si>
  <si>
    <t>št.</t>
  </si>
  <si>
    <t xml:space="preserve">Postopek </t>
  </si>
  <si>
    <t xml:space="preserve">Cena na posamezni postopek brez DDV  v EUR </t>
  </si>
  <si>
    <t>Cena na posamezni postopek z DDV v EUR</t>
  </si>
  <si>
    <t>Vrednost pogodbe z DDV v EUR</t>
  </si>
  <si>
    <t>PREGLED CELOTNE KMETIJE (POGOJENOST)</t>
  </si>
  <si>
    <t>* navedene količine postopkov predstavljajo okvirne letne količine, dejanske letne količine lahko  bistveno odstopajo od navedenih glede na zahteve naročnika ter veljavne zakonodaje.</t>
  </si>
  <si>
    <t>Okvirna letna količina postopkov (število)*</t>
  </si>
  <si>
    <t>* navedene količine postopkov predstavljajo okvirne letne količine, dejanske letne količine lahko bistveno odstopajo od navedenih glede na zahteve naročnika ter veljavne zakonodaje.</t>
  </si>
  <si>
    <t xml:space="preserve">Vrsta postopka </t>
  </si>
  <si>
    <t xml:space="preserve">Cena na postopek brez DDV  v EUR </t>
  </si>
  <si>
    <t>* navedene količine predstavljajo okvirne letne količine, dejanske letne količine lahko  bistveno odstopajo od navedenih glede na zahteve naročnika ter veljavne zakonodaje.</t>
  </si>
  <si>
    <t>*</t>
  </si>
  <si>
    <t>Kraj:</t>
  </si>
  <si>
    <t>Datum:</t>
  </si>
  <si>
    <t>Žig:</t>
  </si>
  <si>
    <t>Ime in priimek odgovorne osebe:</t>
  </si>
  <si>
    <t>_____________________________</t>
  </si>
  <si>
    <r>
      <t>Podpis odgovorne osebe</t>
    </r>
    <r>
      <rPr>
        <sz val="8"/>
        <color theme="1"/>
        <rFont val="Arial"/>
        <family val="2"/>
        <charset val="238"/>
      </rPr>
      <t> </t>
    </r>
  </si>
  <si>
    <t>PREGLED SITUACIJE NA KRAJU SAMEM (VKLJUČNO Z IZMERO PROSTOROV, OBJEKTOV)</t>
  </si>
  <si>
    <t>št</t>
  </si>
  <si>
    <t>DOLOČITEV CENE PREGLEDOV (NA POSAMEZNI POSTOPEK)</t>
  </si>
  <si>
    <t>Časovno manj zahtevni postopki</t>
  </si>
  <si>
    <t>Časovno srednje zahtevni postopki</t>
  </si>
  <si>
    <t>Časovno bolj zahtevni postopki</t>
  </si>
  <si>
    <t>Vrednost pogodbe brez DDV v EUR</t>
  </si>
  <si>
    <t>Pričakovan obseg</t>
  </si>
  <si>
    <t>PRIPRAVA ZA IZVEDBO HITRIH TERENSKIH OGLEDOV</t>
  </si>
  <si>
    <t>Ocene na nivoju pričakovanega časovnega vložka</t>
  </si>
  <si>
    <t>MONITORING (HITRI TERENSKI OGLEDI)</t>
  </si>
  <si>
    <t>Pričakovan časovni vložek</t>
  </si>
  <si>
    <t>Okvirno letno število predvidenega števila ur*</t>
  </si>
  <si>
    <t>Strošek organizacije terenskega izobraževanja</t>
  </si>
  <si>
    <t>TERENSKO IZOBRAŽEVANJE</t>
  </si>
  <si>
    <t>IZOBRAŽEVANJE (dni)</t>
  </si>
  <si>
    <t>TERENSKO IZOBRAŽEVANJE (dni)</t>
  </si>
  <si>
    <t>SKUPNA PONUJENA CENA:</t>
  </si>
  <si>
    <t xml:space="preserve"> I. »Pregledi na kraju samem za intervencije skupne kmetijske politike«:</t>
  </si>
  <si>
    <t>II. “Izvajanje hitrih terenskih ogledov iz naslova monitoringa”:</t>
  </si>
  <si>
    <r>
      <t>III. “Druge redne administrativno – tehnične naloge (na zahtevo AGENCIJE</t>
    </r>
    <r>
      <rPr>
        <sz val="8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)”:</t>
    </r>
  </si>
  <si>
    <t>IV. “Druge izredne administrativno – tehnične naloge (na zahtevo AGENCIJE)”:</t>
  </si>
  <si>
    <t>SKUPNA PONUDBENA CENA:</t>
  </si>
  <si>
    <t>Postavka:</t>
  </si>
  <si>
    <t>V. "SKUPNA PONUDBENA CENA - PREDRAČUN" (I.+II.+III.):</t>
  </si>
  <si>
    <t>V EUR 
(brez DDV)</t>
  </si>
  <si>
    <t>DOLOČITEV URNIH POSTAVK IN STROŠKOV</t>
  </si>
  <si>
    <t>Opomba: v tabeli so navedeni zneski ponujenih cen brez upoštevanja DDV.</t>
  </si>
  <si>
    <t>(*) Opomba: količina se opredeli glede na potrebe AGENCIJE in skupaj ne sme presegati 10% vrednosti 
celotnega zneska pogodbe na letni ravni.</t>
  </si>
  <si>
    <t>Druge storitve izvajalca po naročilu AGENCIJE na podlagi opredeljene urne postavke</t>
  </si>
  <si>
    <t>Priloga 3:</t>
  </si>
  <si>
    <t>168 ur x 2 osebi (urna postavka B)</t>
  </si>
  <si>
    <t>40 ur x 1 oseba (urna postavka C)</t>
  </si>
  <si>
    <t>120 ur x 1 oseba (urna postavka B)</t>
  </si>
  <si>
    <t>SKUPAJ (BREZ DDV):</t>
  </si>
  <si>
    <t>Z DDV</t>
  </si>
  <si>
    <t>brez DDV</t>
  </si>
  <si>
    <t>OPOMBA: Vnos podatkov je mogoč le na delovnem listu "DOLOČITEV CEN" v polja označena z rumeno!</t>
  </si>
  <si>
    <t>Strošek organizacije in izvedbe terenskega izobraževanja</t>
  </si>
  <si>
    <t>Strošek organizacije in izvedbe izobraževanj</t>
  </si>
  <si>
    <t>Opredeli se pavšalni strošek v zvezi z izvedbo izobraževanj, ki bodo potekala tako v spletni obliki kot tudi v živo. Razmerje predavanj s pomočjo spletnih orodij v relaciji s predavanju v živo je ocenjen na 4:1 –na 5 dni predavanj bi ta potekala 4 dni s pomočjo spletnih orodij in 1 dan v živo. Znesek se opredeli za 1 dan izvedbo tovrstnega izobraževanja za cca 50 ljudi.</t>
  </si>
  <si>
    <t>Opredeli se pavšalni strošek organizacije terenskega izobraževanja na kmetijskem gospodarstvu, podjetju ali drugi ustrezni lokaciji za potrebe prikaza izvedbe pregledov na kraju samem na zahtevo Agencije. Znesek se opredeli za 1 dan izvedbo tovrstnega izobraževanja za cca 50 ljudi.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</si>
</sst>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2" fillId="3" borderId="2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15" xfId="0" applyBorder="1"/>
    <xf numFmtId="0" fontId="1" fillId="2" borderId="16" xfId="0" applyFont="1" applyFill="1" applyBorder="1"/>
    <xf numFmtId="0" fontId="9" fillId="0" borderId="0" xfId="0" applyFont="1"/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2" fillId="3" borderId="10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25" xfId="0" applyNumberFormat="1" applyFont="1" applyBorder="1" applyAlignment="1">
      <alignment vertical="center" wrapText="1"/>
    </xf>
    <xf numFmtId="2" fontId="3" fillId="0" borderId="26" xfId="0" applyNumberFormat="1" applyFont="1" applyBorder="1" applyAlignment="1">
      <alignment vertical="center" wrapText="1"/>
    </xf>
    <xf numFmtId="2" fontId="3" fillId="0" borderId="27" xfId="0" applyNumberFormat="1" applyFont="1" applyBorder="1" applyAlignment="1">
      <alignment vertical="center" wrapText="1"/>
    </xf>
    <xf numFmtId="2" fontId="3" fillId="0" borderId="20" xfId="0" applyNumberFormat="1" applyFont="1" applyBorder="1" applyAlignment="1">
      <alignment vertical="center" wrapText="1"/>
    </xf>
    <xf numFmtId="2" fontId="3" fillId="0" borderId="21" xfId="0" applyNumberFormat="1" applyFont="1" applyBorder="1" applyAlignment="1">
      <alignment vertical="center" wrapText="1"/>
    </xf>
    <xf numFmtId="2" fontId="3" fillId="0" borderId="22" xfId="0" applyNumberFormat="1" applyFont="1" applyBorder="1" applyAlignment="1">
      <alignment vertical="center" wrapText="1"/>
    </xf>
    <xf numFmtId="2" fontId="3" fillId="0" borderId="29" xfId="0" applyNumberFormat="1" applyFont="1" applyFill="1" applyBorder="1" applyAlignment="1">
      <alignment vertical="center" wrapText="1"/>
    </xf>
    <xf numFmtId="2" fontId="3" fillId="5" borderId="20" xfId="0" applyNumberFormat="1" applyFont="1" applyFill="1" applyBorder="1" applyAlignment="1">
      <alignment vertical="center" wrapText="1"/>
    </xf>
    <xf numFmtId="2" fontId="3" fillId="5" borderId="2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 applyAlignment="1">
      <alignment wrapText="1"/>
    </xf>
    <xf numFmtId="4" fontId="1" fillId="0" borderId="5" xfId="0" applyNumberFormat="1" applyFont="1" applyBorder="1"/>
    <xf numFmtId="4" fontId="3" fillId="0" borderId="29" xfId="0" applyNumberFormat="1" applyFont="1" applyFill="1" applyBorder="1" applyAlignment="1">
      <alignment vertical="center" wrapText="1"/>
    </xf>
    <xf numFmtId="4" fontId="3" fillId="0" borderId="20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21" xfId="0" applyNumberFormat="1" applyFont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6" borderId="2" xfId="0" applyFont="1" applyFill="1" applyBorder="1" applyAlignment="1">
      <alignment horizontal="justify" vertical="center" wrapText="1"/>
    </xf>
    <xf numFmtId="0" fontId="13" fillId="6" borderId="3" xfId="0" applyFont="1" applyFill="1" applyBorder="1" applyAlignment="1">
      <alignment horizontal="justify" vertical="center" wrapText="1"/>
    </xf>
    <xf numFmtId="0" fontId="13" fillId="6" borderId="3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3" fontId="4" fillId="5" borderId="1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13" fillId="6" borderId="39" xfId="0" applyFont="1" applyFill="1" applyBorder="1" applyAlignment="1">
      <alignment vertical="center" wrapText="1"/>
    </xf>
    <xf numFmtId="0" fontId="13" fillId="6" borderId="40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3" fontId="4" fillId="5" borderId="41" xfId="0" applyNumberFormat="1" applyFont="1" applyFill="1" applyBorder="1" applyAlignment="1">
      <alignment vertical="center" wrapText="1"/>
    </xf>
    <xf numFmtId="3" fontId="4" fillId="0" borderId="28" xfId="0" applyNumberFormat="1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3" fontId="4" fillId="5" borderId="28" xfId="0" applyNumberFormat="1" applyFont="1" applyFill="1" applyBorder="1" applyAlignment="1">
      <alignment vertical="center" wrapText="1"/>
    </xf>
    <xf numFmtId="3" fontId="4" fillId="0" borderId="42" xfId="0" applyNumberFormat="1" applyFont="1" applyFill="1" applyBorder="1" applyAlignment="1">
      <alignment vertical="center" wrapText="1"/>
    </xf>
    <xf numFmtId="2" fontId="4" fillId="0" borderId="23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4" fontId="4" fillId="0" borderId="21" xfId="0" applyNumberFormat="1" applyFont="1" applyFill="1" applyBorder="1" applyAlignment="1">
      <alignment vertical="center" wrapText="1"/>
    </xf>
    <xf numFmtId="4" fontId="4" fillId="0" borderId="23" xfId="0" applyNumberFormat="1" applyFont="1" applyFill="1" applyBorder="1" applyAlignment="1">
      <alignment vertical="center" wrapText="1"/>
    </xf>
    <xf numFmtId="4" fontId="4" fillId="0" borderId="24" xfId="0" applyNumberFormat="1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vertical="center" wrapText="1"/>
    </xf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3" fillId="0" borderId="43" xfId="0" applyNumberFormat="1" applyFont="1" applyFill="1" applyBorder="1" applyAlignment="1">
      <alignment vertical="center" wrapText="1"/>
    </xf>
    <xf numFmtId="4" fontId="3" fillId="0" borderId="4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3" fontId="4" fillId="0" borderId="18" xfId="0" applyNumberFormat="1" applyFont="1" applyFill="1" applyBorder="1" applyAlignment="1">
      <alignment vertical="center" wrapText="1"/>
    </xf>
    <xf numFmtId="4" fontId="4" fillId="0" borderId="18" xfId="0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2" borderId="23" xfId="0" applyNumberFormat="1" applyFont="1" applyFill="1" applyBorder="1" applyAlignment="1">
      <alignment vertical="center" wrapText="1"/>
    </xf>
    <xf numFmtId="4" fontId="4" fillId="0" borderId="23" xfId="0" applyNumberFormat="1" applyFont="1" applyBorder="1" applyAlignment="1">
      <alignment vertical="center" wrapText="1"/>
    </xf>
    <xf numFmtId="4" fontId="4" fillId="0" borderId="24" xfId="0" applyNumberFormat="1" applyFont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3" fillId="6" borderId="47" xfId="0" applyFont="1" applyFill="1" applyBorder="1" applyAlignment="1">
      <alignment vertical="center" wrapText="1"/>
    </xf>
    <xf numFmtId="0" fontId="13" fillId="6" borderId="35" xfId="0" applyFont="1" applyFill="1" applyBorder="1" applyAlignment="1">
      <alignment vertical="center" wrapText="1"/>
    </xf>
    <xf numFmtId="0" fontId="13" fillId="6" borderId="36" xfId="0" applyFont="1" applyFill="1" applyBorder="1" applyAlignment="1">
      <alignment vertical="center" wrapText="1"/>
    </xf>
    <xf numFmtId="0" fontId="2" fillId="5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5" borderId="32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13" fillId="5" borderId="34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vertical="center" wrapText="1"/>
    </xf>
    <xf numFmtId="0" fontId="13" fillId="5" borderId="35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vertical="center" wrapText="1"/>
    </xf>
    <xf numFmtId="0" fontId="13" fillId="8" borderId="2" xfId="0" applyFont="1" applyFill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3" fontId="4" fillId="5" borderId="18" xfId="0" applyNumberFormat="1" applyFont="1" applyFill="1" applyBorder="1" applyAlignment="1">
      <alignment vertical="center" wrapText="1"/>
    </xf>
    <xf numFmtId="4" fontId="4" fillId="5" borderId="18" xfId="0" applyNumberFormat="1" applyFont="1" applyFill="1" applyBorder="1" applyAlignment="1">
      <alignment vertical="center" wrapText="1"/>
    </xf>
    <xf numFmtId="0" fontId="0" fillId="5" borderId="45" xfId="0" applyFill="1" applyBorder="1"/>
    <xf numFmtId="4" fontId="4" fillId="5" borderId="19" xfId="0" applyNumberFormat="1" applyFont="1" applyFill="1" applyBorder="1" applyAlignment="1">
      <alignment vertical="center" wrapText="1"/>
    </xf>
    <xf numFmtId="0" fontId="0" fillId="0" borderId="20" xfId="0" applyFill="1" applyBorder="1"/>
    <xf numFmtId="0" fontId="0" fillId="5" borderId="20" xfId="0" applyFill="1" applyBorder="1"/>
    <xf numFmtId="4" fontId="4" fillId="5" borderId="21" xfId="0" applyNumberFormat="1" applyFont="1" applyFill="1" applyBorder="1" applyAlignment="1">
      <alignment vertical="center" wrapText="1"/>
    </xf>
    <xf numFmtId="0" fontId="0" fillId="0" borderId="22" xfId="0" applyFill="1" applyBorder="1"/>
    <xf numFmtId="0" fontId="13" fillId="0" borderId="23" xfId="0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vertical="center" wrapText="1"/>
    </xf>
    <xf numFmtId="0" fontId="4" fillId="7" borderId="19" xfId="0" applyFont="1" applyFill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24" xfId="0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3" fontId="0" fillId="0" borderId="0" xfId="0" applyNumberFormat="1"/>
    <xf numFmtId="16" fontId="0" fillId="0" borderId="0" xfId="0" applyNumberFormat="1"/>
    <xf numFmtId="4" fontId="0" fillId="0" borderId="0" xfId="0" applyNumberFormat="1"/>
    <xf numFmtId="3" fontId="3" fillId="0" borderId="10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3" fillId="0" borderId="25" xfId="0" applyNumberFormat="1" applyFont="1" applyFill="1" applyBorder="1" applyAlignment="1">
      <alignment vertical="center" wrapText="1"/>
    </xf>
    <xf numFmtId="3" fontId="3" fillId="0" borderId="20" xfId="0" applyNumberFormat="1" applyFont="1" applyFill="1" applyBorder="1" applyAlignment="1">
      <alignment vertical="center" wrapText="1"/>
    </xf>
    <xf numFmtId="3" fontId="3" fillId="0" borderId="22" xfId="0" applyNumberFormat="1" applyFont="1" applyFill="1" applyBorder="1" applyAlignment="1">
      <alignment vertical="center" wrapText="1"/>
    </xf>
    <xf numFmtId="3" fontId="3" fillId="0" borderId="26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4" fontId="0" fillId="0" borderId="31" xfId="0" applyNumberFormat="1" applyFill="1" applyBorder="1"/>
    <xf numFmtId="4" fontId="0" fillId="0" borderId="32" xfId="0" applyNumberFormat="1" applyFill="1" applyBorder="1"/>
    <xf numFmtId="4" fontId="0" fillId="0" borderId="33" xfId="0" applyNumberFormat="1" applyFill="1" applyBorder="1"/>
    <xf numFmtId="4" fontId="2" fillId="0" borderId="3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3" fillId="0" borderId="22" xfId="0" applyNumberFormat="1" applyFont="1" applyFill="1" applyBorder="1" applyAlignment="1">
      <alignment vertical="center"/>
    </xf>
    <xf numFmtId="4" fontId="3" fillId="0" borderId="25" xfId="0" applyNumberFormat="1" applyFont="1" applyFill="1" applyBorder="1" applyAlignment="1">
      <alignment vertical="center" wrapText="1"/>
    </xf>
    <xf numFmtId="4" fontId="3" fillId="0" borderId="20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3" fillId="0" borderId="26" xfId="0" applyNumberFormat="1" applyFont="1" applyFill="1" applyBorder="1" applyAlignment="1">
      <alignment vertical="center" wrapText="1"/>
    </xf>
    <xf numFmtId="4" fontId="3" fillId="0" borderId="27" xfId="0" applyNumberFormat="1" applyFont="1" applyFill="1" applyBorder="1" applyAlignment="1">
      <alignment vertical="center" wrapText="1"/>
    </xf>
    <xf numFmtId="4" fontId="3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 wrapText="1"/>
    </xf>
    <xf numFmtId="3" fontId="3" fillId="0" borderId="27" xfId="0" applyNumberFormat="1" applyFont="1" applyFill="1" applyBorder="1" applyAlignment="1">
      <alignment vertical="center" wrapText="1"/>
    </xf>
    <xf numFmtId="0" fontId="0" fillId="4" borderId="14" xfId="0" applyFill="1" applyBorder="1" applyProtection="1">
      <protection locked="0"/>
    </xf>
    <xf numFmtId="0" fontId="21" fillId="0" borderId="0" xfId="0" applyFont="1" applyFill="1" applyBorder="1" applyAlignment="1">
      <alignment wrapText="1"/>
    </xf>
    <xf numFmtId="0" fontId="21" fillId="0" borderId="0" xfId="0" applyFont="1" applyAlignment="1"/>
    <xf numFmtId="2" fontId="12" fillId="0" borderId="0" xfId="0" applyNumberFormat="1" applyFont="1" applyAlignment="1">
      <alignment vertical="center" wrapText="1"/>
    </xf>
    <xf numFmtId="2" fontId="0" fillId="0" borderId="0" xfId="0" applyNumberFormat="1" applyAlignment="1"/>
    <xf numFmtId="0" fontId="18" fillId="0" borderId="0" xfId="0" applyFont="1" applyBorder="1" applyAlignment="1">
      <alignment horizontal="justify" vertical="center"/>
    </xf>
    <xf numFmtId="0" fontId="9" fillId="0" borderId="0" xfId="0" applyFont="1" applyBorder="1" applyAlignment="1"/>
    <xf numFmtId="0" fontId="13" fillId="6" borderId="46" xfId="0" applyFont="1" applyFill="1" applyBorder="1" applyAlignment="1">
      <alignment horizontal="justify" vertical="center" wrapText="1"/>
    </xf>
    <xf numFmtId="0" fontId="0" fillId="0" borderId="39" xfId="0" applyBorder="1" applyAlignment="1"/>
    <xf numFmtId="0" fontId="0" fillId="0" borderId="40" xfId="0" applyBorder="1" applyAlignment="1"/>
    <xf numFmtId="0" fontId="2" fillId="6" borderId="41" xfId="0" applyFont="1" applyFill="1" applyBorder="1" applyAlignment="1">
      <alignment vertical="center" wrapText="1"/>
    </xf>
    <xf numFmtId="0" fontId="0" fillId="0" borderId="18" xfId="0" applyBorder="1" applyAlignment="1"/>
    <xf numFmtId="0" fontId="2" fillId="6" borderId="28" xfId="0" applyFont="1" applyFill="1" applyBorder="1" applyAlignment="1">
      <alignment vertical="center" wrapText="1"/>
    </xf>
    <xf numFmtId="0" fontId="0" fillId="0" borderId="1" xfId="0" applyBorder="1" applyAlignment="1"/>
    <xf numFmtId="0" fontId="2" fillId="6" borderId="42" xfId="0" applyFont="1" applyFill="1" applyBorder="1" applyAlignment="1">
      <alignment vertical="center" wrapText="1"/>
    </xf>
    <xf numFmtId="0" fontId="0" fillId="0" borderId="23" xfId="0" applyBorder="1" applyAlignment="1"/>
    <xf numFmtId="0" fontId="13" fillId="6" borderId="12" xfId="0" applyFont="1" applyFill="1" applyBorder="1" applyAlignment="1">
      <alignment horizontal="justify" vertical="center" wrapText="1"/>
    </xf>
    <xf numFmtId="0" fontId="0" fillId="0" borderId="13" xfId="0" applyBorder="1" applyAlignment="1"/>
    <xf numFmtId="0" fontId="0" fillId="0" borderId="3" xfId="0" applyBorder="1" applyAlignment="1"/>
    <xf numFmtId="0" fontId="2" fillId="0" borderId="11" xfId="0" applyFont="1" applyFill="1" applyBorder="1" applyAlignment="1">
      <alignment vertical="center" wrapText="1"/>
    </xf>
    <xf numFmtId="0" fontId="0" fillId="0" borderId="7" xfId="0" applyBorder="1" applyAlignment="1"/>
    <xf numFmtId="0" fontId="0" fillId="0" borderId="6" xfId="0" applyBorder="1" applyAlignment="1"/>
    <xf numFmtId="0" fontId="0" fillId="0" borderId="1" xfId="0" applyBorder="1" applyAlignment="1">
      <alignment wrapText="1"/>
    </xf>
    <xf numFmtId="0" fontId="13" fillId="0" borderId="12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2" fillId="0" borderId="38" xfId="0" applyFont="1" applyBorder="1" applyAlignment="1">
      <alignment horizontal="justify" vertical="center"/>
    </xf>
    <xf numFmtId="0" fontId="0" fillId="0" borderId="38" xfId="0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3" fillId="0" borderId="15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9" xfId="0" applyFont="1" applyBorder="1" applyAlignment="1">
      <alignment vertical="center" wrapText="1"/>
    </xf>
    <xf numFmtId="0" fontId="17" fillId="0" borderId="9" xfId="0" applyFont="1" applyBorder="1" applyAlignment="1"/>
    <xf numFmtId="0" fontId="13" fillId="0" borderId="44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" fillId="2" borderId="1" xfId="0" applyFont="1" applyFill="1" applyBorder="1" applyAlignment="1"/>
    <xf numFmtId="0" fontId="6" fillId="0" borderId="0" xfId="0" applyFont="1" applyAlignment="1">
      <alignment horizontal="justify" vertical="center"/>
    </xf>
    <xf numFmtId="0" fontId="5" fillId="0" borderId="9" xfId="0" applyFont="1" applyBorder="1" applyAlignment="1">
      <alignment vertical="center" wrapText="1"/>
    </xf>
    <xf numFmtId="0" fontId="0" fillId="0" borderId="0" xfId="0" applyBorder="1" applyAlignment="1"/>
    <xf numFmtId="0" fontId="2" fillId="3" borderId="10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0" fillId="0" borderId="9" xfId="0" applyBorder="1" applyAlignment="1"/>
    <xf numFmtId="0" fontId="3" fillId="5" borderId="20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4"/>
  <sheetViews>
    <sheetView tabSelected="1" workbookViewId="0"/>
  </sheetViews>
  <sheetFormatPr defaultRowHeight="14.4" x14ac:dyDescent="0.3"/>
  <cols>
    <col min="1" max="1" width="41" customWidth="1"/>
    <col min="2" max="2" width="15.33203125" customWidth="1"/>
    <col min="3" max="3" width="105.44140625" customWidth="1"/>
  </cols>
  <sheetData>
    <row r="1" spans="1:3" x14ac:dyDescent="0.3">
      <c r="A1" s="1" t="s">
        <v>0</v>
      </c>
    </row>
    <row r="3" spans="1:3" ht="15" thickBot="1" x14ac:dyDescent="0.35">
      <c r="A3" s="2" t="s">
        <v>109</v>
      </c>
      <c r="B3" s="25" t="s">
        <v>4</v>
      </c>
    </row>
    <row r="4" spans="1:3" ht="25.8" thickTop="1" thickBot="1" x14ac:dyDescent="0.35">
      <c r="A4" s="24" t="s">
        <v>1</v>
      </c>
      <c r="B4" s="207"/>
      <c r="C4" s="134" t="s">
        <v>44</v>
      </c>
    </row>
    <row r="5" spans="1:3" ht="25.8" thickTop="1" thickBot="1" x14ac:dyDescent="0.35">
      <c r="A5" s="3" t="s">
        <v>2</v>
      </c>
      <c r="B5" s="207"/>
      <c r="C5" s="134" t="s">
        <v>45</v>
      </c>
    </row>
    <row r="6" spans="1:3" ht="15.6" thickTop="1" thickBot="1" x14ac:dyDescent="0.35">
      <c r="A6" s="3" t="s">
        <v>3</v>
      </c>
      <c r="B6" s="207"/>
      <c r="C6" s="134" t="s">
        <v>46</v>
      </c>
    </row>
    <row r="7" spans="1:3" ht="15.6" thickTop="1" thickBot="1" x14ac:dyDescent="0.35">
      <c r="B7" s="17"/>
      <c r="C7" s="26"/>
    </row>
    <row r="8" spans="1:3" ht="30" thickTop="1" thickBot="1" x14ac:dyDescent="0.35">
      <c r="A8" s="27" t="s">
        <v>47</v>
      </c>
      <c r="B8" s="207"/>
      <c r="C8" s="134" t="s">
        <v>50</v>
      </c>
    </row>
    <row r="9" spans="1:3" ht="49.8" thickTop="1" thickBot="1" x14ac:dyDescent="0.35">
      <c r="A9" s="28" t="s">
        <v>48</v>
      </c>
      <c r="B9" s="207"/>
      <c r="C9" s="134" t="s">
        <v>49</v>
      </c>
    </row>
    <row r="10" spans="1:3" ht="15.6" thickTop="1" thickBot="1" x14ac:dyDescent="0.35"/>
    <row r="11" spans="1:3" ht="37.799999999999997" thickTop="1" thickBot="1" x14ac:dyDescent="0.35">
      <c r="A11" s="28" t="s">
        <v>122</v>
      </c>
      <c r="B11" s="207"/>
      <c r="C11" s="134" t="s">
        <v>123</v>
      </c>
    </row>
    <row r="12" spans="1:3" ht="30" thickTop="1" thickBot="1" x14ac:dyDescent="0.35">
      <c r="A12" s="28" t="s">
        <v>121</v>
      </c>
      <c r="B12" s="207"/>
      <c r="C12" s="134" t="s">
        <v>124</v>
      </c>
    </row>
    <row r="13" spans="1:3" ht="15" thickTop="1" x14ac:dyDescent="0.3"/>
    <row r="14" spans="1:3" x14ac:dyDescent="0.3">
      <c r="A14" s="208" t="s">
        <v>120</v>
      </c>
      <c r="B14" s="209"/>
      <c r="C14" s="209"/>
    </row>
  </sheetData>
  <sheetProtection algorithmName="SHA-512" hashValue="N5mxTY+338x5Q7QmDQ4fAaqrxSYukYwlTWjwTbcWk2eDCGa22VFrMCn3s65qd81SsjK/R4ltBBMZhoQtPP922A==" saltValue="9yG/WUWtQ8cpqJx+loBIWg==" spinCount="100000" sheet="1" objects="1" scenarios="1"/>
  <mergeCells count="1">
    <mergeCell ref="A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0"/>
  <sheetViews>
    <sheetView workbookViewId="0">
      <selection activeCell="A10" sqref="A10:F10"/>
    </sheetView>
  </sheetViews>
  <sheetFormatPr defaultRowHeight="14.4" x14ac:dyDescent="0.3"/>
  <cols>
    <col min="2" max="2" width="27.5546875" customWidth="1"/>
    <col min="3" max="5" width="10.33203125" customWidth="1"/>
    <col min="6" max="7" width="12.6640625" customWidth="1"/>
  </cols>
  <sheetData>
    <row r="1" spans="1:7" x14ac:dyDescent="0.3">
      <c r="A1" t="s">
        <v>113</v>
      </c>
    </row>
    <row r="2" spans="1:7" x14ac:dyDescent="0.3">
      <c r="A2" s="240" t="s">
        <v>63</v>
      </c>
      <c r="B2" s="241"/>
      <c r="C2" s="241"/>
      <c r="D2" s="241"/>
      <c r="E2" s="241"/>
      <c r="F2" s="241"/>
      <c r="G2" s="242"/>
    </row>
    <row r="3" spans="1:7" x14ac:dyDescent="0.3">
      <c r="A3" s="124"/>
      <c r="B3" s="125"/>
      <c r="C3" s="125"/>
      <c r="D3" s="125"/>
      <c r="E3" s="125"/>
      <c r="F3" s="125"/>
      <c r="G3" s="123"/>
    </row>
    <row r="4" spans="1:7" ht="14.25" customHeight="1" x14ac:dyDescent="0.3">
      <c r="A4" s="124"/>
      <c r="B4" s="125"/>
      <c r="C4" s="180"/>
      <c r="D4" s="125"/>
      <c r="E4" s="125"/>
      <c r="F4" s="125"/>
    </row>
    <row r="5" spans="1:7" ht="33" customHeight="1" x14ac:dyDescent="0.3">
      <c r="A5" s="250" t="s">
        <v>109</v>
      </c>
      <c r="B5" s="220"/>
      <c r="C5" s="220"/>
      <c r="D5" s="220"/>
      <c r="E5" s="220"/>
      <c r="F5" s="220"/>
      <c r="G5" s="135" t="s">
        <v>108</v>
      </c>
    </row>
    <row r="6" spans="1:7" x14ac:dyDescent="0.3">
      <c r="A6" s="220" t="s">
        <v>1</v>
      </c>
      <c r="B6" s="220"/>
      <c r="C6" s="220"/>
      <c r="D6" s="220"/>
      <c r="E6" s="220"/>
      <c r="F6" s="220"/>
      <c r="G6" s="136">
        <f>'DOLOČITEV CEN'!B4</f>
        <v>0</v>
      </c>
    </row>
    <row r="7" spans="1:7" x14ac:dyDescent="0.3">
      <c r="A7" s="220" t="s">
        <v>2</v>
      </c>
      <c r="B7" s="220"/>
      <c r="C7" s="220"/>
      <c r="D7" s="220"/>
      <c r="E7" s="220"/>
      <c r="F7" s="220"/>
      <c r="G7" s="136">
        <f>'DOLOČITEV CEN'!B5</f>
        <v>0</v>
      </c>
    </row>
    <row r="8" spans="1:7" x14ac:dyDescent="0.3">
      <c r="A8" s="220" t="s">
        <v>3</v>
      </c>
      <c r="B8" s="220"/>
      <c r="C8" s="220"/>
      <c r="D8" s="220"/>
      <c r="E8" s="220"/>
      <c r="F8" s="220"/>
      <c r="G8" s="136">
        <f>'DOLOČITEV CEN'!B6</f>
        <v>0</v>
      </c>
    </row>
    <row r="9" spans="1:7" ht="7.5" customHeight="1" x14ac:dyDescent="0.3">
      <c r="C9" s="26"/>
      <c r="G9" s="137"/>
    </row>
    <row r="10" spans="1:7" ht="30.75" customHeight="1" x14ac:dyDescent="0.3">
      <c r="A10" s="229" t="s">
        <v>47</v>
      </c>
      <c r="B10" s="220"/>
      <c r="C10" s="220"/>
      <c r="D10" s="220"/>
      <c r="E10" s="220"/>
      <c r="F10" s="220"/>
      <c r="G10" s="136">
        <f>'DOLOČITEV CEN'!B8</f>
        <v>0</v>
      </c>
    </row>
    <row r="11" spans="1:7" ht="33" customHeight="1" x14ac:dyDescent="0.3">
      <c r="A11" s="235" t="s">
        <v>48</v>
      </c>
      <c r="B11" s="236"/>
      <c r="C11" s="220"/>
      <c r="D11" s="220"/>
      <c r="E11" s="220"/>
      <c r="F11" s="220"/>
      <c r="G11" s="136">
        <f>'DOLOČITEV CEN'!B9</f>
        <v>0</v>
      </c>
    </row>
    <row r="12" spans="1:7" ht="7.5" customHeight="1" x14ac:dyDescent="0.3">
      <c r="G12" s="138"/>
    </row>
    <row r="13" spans="1:7" ht="36" customHeight="1" x14ac:dyDescent="0.3">
      <c r="A13" s="229" t="s">
        <v>54</v>
      </c>
      <c r="B13" s="220"/>
      <c r="C13" s="220"/>
      <c r="D13" s="220"/>
      <c r="E13" s="220"/>
      <c r="F13" s="220"/>
      <c r="G13" s="136">
        <f>'DOLOČITEV CEN'!B11</f>
        <v>0</v>
      </c>
    </row>
    <row r="14" spans="1:7" x14ac:dyDescent="0.3">
      <c r="A14" s="229" t="s">
        <v>96</v>
      </c>
      <c r="B14" s="220"/>
      <c r="C14" s="220"/>
      <c r="D14" s="220"/>
      <c r="E14" s="220"/>
      <c r="F14" s="220"/>
      <c r="G14" s="136">
        <f>'DOLOČITEV CEN'!B12</f>
        <v>0</v>
      </c>
    </row>
    <row r="15" spans="1:7" ht="14.25" customHeight="1" x14ac:dyDescent="0.3">
      <c r="A15" s="139" t="s">
        <v>110</v>
      </c>
      <c r="B15" s="140"/>
      <c r="C15" s="140"/>
      <c r="D15" s="140"/>
      <c r="E15" s="140"/>
      <c r="F15" s="140"/>
    </row>
    <row r="16" spans="1:7" x14ac:dyDescent="0.3">
      <c r="A16" s="86"/>
    </row>
    <row r="17" spans="1:7" ht="15" thickBot="1" x14ac:dyDescent="0.35">
      <c r="A17" s="86" t="s">
        <v>101</v>
      </c>
    </row>
    <row r="18" spans="1:7" ht="60.6" thickBot="1" x14ac:dyDescent="0.35">
      <c r="A18" s="165" t="s">
        <v>84</v>
      </c>
      <c r="B18" s="87" t="s">
        <v>65</v>
      </c>
      <c r="C18" s="129" t="s">
        <v>71</v>
      </c>
      <c r="D18" s="129" t="s">
        <v>66</v>
      </c>
      <c r="E18" s="129" t="s">
        <v>67</v>
      </c>
      <c r="F18" s="129" t="s">
        <v>89</v>
      </c>
      <c r="G18" s="129" t="s">
        <v>68</v>
      </c>
    </row>
    <row r="19" spans="1:7" x14ac:dyDescent="0.3">
      <c r="A19" s="169">
        <v>1</v>
      </c>
      <c r="B19" s="166" t="s">
        <v>8</v>
      </c>
      <c r="C19" s="167"/>
      <c r="D19" s="167"/>
      <c r="E19" s="167"/>
      <c r="F19" s="168"/>
      <c r="G19" s="170"/>
    </row>
    <row r="20" spans="1:7" x14ac:dyDescent="0.3">
      <c r="A20" s="171"/>
      <c r="B20" s="98" t="s">
        <v>86</v>
      </c>
      <c r="C20" s="101">
        <f>'predvideno št. postopkov'!B4</f>
        <v>5600</v>
      </c>
      <c r="D20" s="102">
        <f>'kalkulacija cen postavk'!B4</f>
        <v>0</v>
      </c>
      <c r="E20" s="102">
        <f>D20*1.22</f>
        <v>0</v>
      </c>
      <c r="F20" s="102">
        <f>C20*D20</f>
        <v>0</v>
      </c>
      <c r="G20" s="119">
        <f>F20*1.22</f>
        <v>0</v>
      </c>
    </row>
    <row r="21" spans="1:7" ht="24" x14ac:dyDescent="0.3">
      <c r="A21" s="171"/>
      <c r="B21" s="98" t="s">
        <v>87</v>
      </c>
      <c r="C21" s="101">
        <f>'predvideno št. postopkov'!C4</f>
        <v>900</v>
      </c>
      <c r="D21" s="102">
        <f>'kalkulacija cen postavk'!C4</f>
        <v>0</v>
      </c>
      <c r="E21" s="102">
        <f>D21*1.22</f>
        <v>0</v>
      </c>
      <c r="F21" s="102">
        <f>C21*D21</f>
        <v>0</v>
      </c>
      <c r="G21" s="119">
        <f>F21*1.22</f>
        <v>0</v>
      </c>
    </row>
    <row r="22" spans="1:7" x14ac:dyDescent="0.3">
      <c r="A22" s="171"/>
      <c r="B22" s="98" t="s">
        <v>88</v>
      </c>
      <c r="C22" s="101">
        <f>'predvideno št. postopkov'!D4</f>
        <v>480</v>
      </c>
      <c r="D22" s="102">
        <f>'kalkulacija cen postavk'!D4</f>
        <v>0</v>
      </c>
      <c r="E22" s="102">
        <f>D22*1.22</f>
        <v>0</v>
      </c>
      <c r="F22" s="102">
        <f>C22*D22</f>
        <v>0</v>
      </c>
      <c r="G22" s="119">
        <f>F22*1.22</f>
        <v>0</v>
      </c>
    </row>
    <row r="23" spans="1:7" x14ac:dyDescent="0.3">
      <c r="A23" s="172">
        <v>2</v>
      </c>
      <c r="B23" s="97" t="s">
        <v>9</v>
      </c>
      <c r="C23" s="103"/>
      <c r="D23" s="103"/>
      <c r="E23" s="103"/>
      <c r="F23" s="105"/>
      <c r="G23" s="173"/>
    </row>
    <row r="24" spans="1:7" x14ac:dyDescent="0.3">
      <c r="A24" s="171"/>
      <c r="B24" s="98" t="s">
        <v>86</v>
      </c>
      <c r="C24" s="101">
        <f>'predvideno št. postopkov'!B5</f>
        <v>6350</v>
      </c>
      <c r="D24" s="102">
        <f>'kalkulacija cen postavk'!B5</f>
        <v>0</v>
      </c>
      <c r="E24" s="102">
        <f>D24*1.22</f>
        <v>0</v>
      </c>
      <c r="F24" s="102">
        <f>C24*D24</f>
        <v>0</v>
      </c>
      <c r="G24" s="119">
        <f>F24*1.22</f>
        <v>0</v>
      </c>
    </row>
    <row r="25" spans="1:7" ht="24" x14ac:dyDescent="0.3">
      <c r="A25" s="171"/>
      <c r="B25" s="98" t="s">
        <v>87</v>
      </c>
      <c r="C25" s="101">
        <f>'predvideno št. postopkov'!C5</f>
        <v>600</v>
      </c>
      <c r="D25" s="102">
        <f>'kalkulacija cen postavk'!C5</f>
        <v>0</v>
      </c>
      <c r="E25" s="102">
        <f>D25*1.22</f>
        <v>0</v>
      </c>
      <c r="F25" s="102">
        <f>C25*D25</f>
        <v>0</v>
      </c>
      <c r="G25" s="119">
        <f>F25*1.22</f>
        <v>0</v>
      </c>
    </row>
    <row r="26" spans="1:7" x14ac:dyDescent="0.3">
      <c r="A26" s="171"/>
      <c r="B26" s="98" t="s">
        <v>88</v>
      </c>
      <c r="C26" s="101">
        <f>'predvideno št. postopkov'!D5</f>
        <v>30</v>
      </c>
      <c r="D26" s="102">
        <f>'kalkulacija cen postavk'!D5</f>
        <v>0</v>
      </c>
      <c r="E26" s="102">
        <f>D26*1.22</f>
        <v>0</v>
      </c>
      <c r="F26" s="102">
        <f>C26*D26</f>
        <v>0</v>
      </c>
      <c r="G26" s="119">
        <f>F26*1.22</f>
        <v>0</v>
      </c>
    </row>
    <row r="27" spans="1:7" ht="24" x14ac:dyDescent="0.3">
      <c r="A27" s="172">
        <v>3</v>
      </c>
      <c r="B27" s="97" t="s">
        <v>10</v>
      </c>
      <c r="C27" s="103"/>
      <c r="D27" s="103"/>
      <c r="E27" s="103"/>
      <c r="F27" s="105"/>
      <c r="G27" s="173"/>
    </row>
    <row r="28" spans="1:7" x14ac:dyDescent="0.3">
      <c r="A28" s="171"/>
      <c r="B28" s="98" t="s">
        <v>86</v>
      </c>
      <c r="C28" s="101">
        <f>'predvideno št. postopkov'!B6</f>
        <v>860</v>
      </c>
      <c r="D28" s="102">
        <f>'kalkulacija cen postavk'!B6</f>
        <v>0</v>
      </c>
      <c r="E28" s="102">
        <f>D28*1.22</f>
        <v>0</v>
      </c>
      <c r="F28" s="102">
        <f>C28*D28</f>
        <v>0</v>
      </c>
      <c r="G28" s="119">
        <f>F28*1.22</f>
        <v>0</v>
      </c>
    </row>
    <row r="29" spans="1:7" ht="24" x14ac:dyDescent="0.3">
      <c r="A29" s="171"/>
      <c r="B29" s="98" t="s">
        <v>87</v>
      </c>
      <c r="C29" s="101">
        <f>'predvideno št. postopkov'!C6</f>
        <v>150</v>
      </c>
      <c r="D29" s="102">
        <f>'kalkulacija cen postavk'!C6</f>
        <v>0</v>
      </c>
      <c r="E29" s="102">
        <f>D29*1.22</f>
        <v>0</v>
      </c>
      <c r="F29" s="102">
        <f>C29*D29</f>
        <v>0</v>
      </c>
      <c r="G29" s="119">
        <f>F29*1.22</f>
        <v>0</v>
      </c>
    </row>
    <row r="30" spans="1:7" x14ac:dyDescent="0.3">
      <c r="A30" s="171"/>
      <c r="B30" s="98" t="s">
        <v>88</v>
      </c>
      <c r="C30" s="101">
        <f>'predvideno št. postopkov'!D6</f>
        <v>0</v>
      </c>
      <c r="D30" s="102">
        <f>'kalkulacija cen postavk'!D6</f>
        <v>0</v>
      </c>
      <c r="E30" s="102">
        <f>D30*1.22</f>
        <v>0</v>
      </c>
      <c r="F30" s="102">
        <f>C30*D30</f>
        <v>0</v>
      </c>
      <c r="G30" s="119">
        <f>F30*1.22</f>
        <v>0</v>
      </c>
    </row>
    <row r="31" spans="1:7" x14ac:dyDescent="0.3">
      <c r="A31" s="172">
        <v>4</v>
      </c>
      <c r="B31" s="97" t="s">
        <v>11</v>
      </c>
      <c r="C31" s="103"/>
      <c r="D31" s="103"/>
      <c r="E31" s="103"/>
      <c r="F31" s="105"/>
      <c r="G31" s="173"/>
    </row>
    <row r="32" spans="1:7" x14ac:dyDescent="0.3">
      <c r="A32" s="171"/>
      <c r="B32" s="98" t="s">
        <v>86</v>
      </c>
      <c r="C32" s="101">
        <f>'predvideno št. postopkov'!B7</f>
        <v>1500</v>
      </c>
      <c r="D32" s="102">
        <f>'kalkulacija cen postavk'!B7</f>
        <v>0</v>
      </c>
      <c r="E32" s="102">
        <f>D32*1.22</f>
        <v>0</v>
      </c>
      <c r="F32" s="102">
        <f>C32*D32</f>
        <v>0</v>
      </c>
      <c r="G32" s="119">
        <f>F32*1.22</f>
        <v>0</v>
      </c>
    </row>
    <row r="33" spans="1:7" ht="24" x14ac:dyDescent="0.3">
      <c r="A33" s="171"/>
      <c r="B33" s="98" t="s">
        <v>87</v>
      </c>
      <c r="C33" s="101">
        <f>'predvideno št. postopkov'!C7</f>
        <v>600</v>
      </c>
      <c r="D33" s="102">
        <f>'kalkulacija cen postavk'!C7</f>
        <v>0</v>
      </c>
      <c r="E33" s="102">
        <f>D33*1.22</f>
        <v>0</v>
      </c>
      <c r="F33" s="102">
        <f>C33*D33</f>
        <v>0</v>
      </c>
      <c r="G33" s="119">
        <f>F33*1.22</f>
        <v>0</v>
      </c>
    </row>
    <row r="34" spans="1:7" x14ac:dyDescent="0.3">
      <c r="A34" s="171"/>
      <c r="B34" s="98" t="s">
        <v>88</v>
      </c>
      <c r="C34" s="101">
        <f>'predvideno št. postopkov'!D7</f>
        <v>0</v>
      </c>
      <c r="D34" s="102">
        <f>'kalkulacija cen postavk'!D7</f>
        <v>0</v>
      </c>
      <c r="E34" s="102">
        <f>D34*1.22</f>
        <v>0</v>
      </c>
      <c r="F34" s="102">
        <f>C34*D34</f>
        <v>0</v>
      </c>
      <c r="G34" s="119">
        <f>F34*1.22</f>
        <v>0</v>
      </c>
    </row>
    <row r="35" spans="1:7" ht="36" x14ac:dyDescent="0.3">
      <c r="A35" s="172">
        <v>5</v>
      </c>
      <c r="B35" s="97" t="s">
        <v>83</v>
      </c>
      <c r="C35" s="103"/>
      <c r="D35" s="103"/>
      <c r="E35" s="103"/>
      <c r="F35" s="105"/>
      <c r="G35" s="173"/>
    </row>
    <row r="36" spans="1:7" x14ac:dyDescent="0.3">
      <c r="A36" s="171"/>
      <c r="B36" s="98" t="s">
        <v>86</v>
      </c>
      <c r="C36" s="101">
        <f>'predvideno št. postopkov'!B8</f>
        <v>650</v>
      </c>
      <c r="D36" s="102">
        <f>'kalkulacija cen postavk'!B8</f>
        <v>0</v>
      </c>
      <c r="E36" s="102">
        <f>D36*1.22</f>
        <v>0</v>
      </c>
      <c r="F36" s="102">
        <f>C36*D36</f>
        <v>0</v>
      </c>
      <c r="G36" s="119">
        <f>F36*1.22</f>
        <v>0</v>
      </c>
    </row>
    <row r="37" spans="1:7" ht="24" x14ac:dyDescent="0.3">
      <c r="A37" s="171"/>
      <c r="B37" s="98" t="s">
        <v>87</v>
      </c>
      <c r="C37" s="101">
        <f>'predvideno št. postopkov'!C8</f>
        <v>220</v>
      </c>
      <c r="D37" s="102">
        <f>'kalkulacija cen postavk'!C8</f>
        <v>0</v>
      </c>
      <c r="E37" s="102">
        <f>D37*1.22</f>
        <v>0</v>
      </c>
      <c r="F37" s="102">
        <f>C37*D37</f>
        <v>0</v>
      </c>
      <c r="G37" s="119">
        <f>F37*1.22</f>
        <v>0</v>
      </c>
    </row>
    <row r="38" spans="1:7" x14ac:dyDescent="0.3">
      <c r="A38" s="171"/>
      <c r="B38" s="98" t="s">
        <v>88</v>
      </c>
      <c r="C38" s="101">
        <f>'predvideno št. postopkov'!D8</f>
        <v>400</v>
      </c>
      <c r="D38" s="102">
        <f>'kalkulacija cen postavk'!D8</f>
        <v>0</v>
      </c>
      <c r="E38" s="102">
        <f>D38*1.22</f>
        <v>0</v>
      </c>
      <c r="F38" s="102">
        <f>C38*D38</f>
        <v>0</v>
      </c>
      <c r="G38" s="119">
        <f>F38*1.22</f>
        <v>0</v>
      </c>
    </row>
    <row r="39" spans="1:7" ht="24" x14ac:dyDescent="0.3">
      <c r="A39" s="172">
        <v>6</v>
      </c>
      <c r="B39" s="97" t="s">
        <v>69</v>
      </c>
      <c r="C39" s="103"/>
      <c r="D39" s="103"/>
      <c r="E39" s="103"/>
      <c r="F39" s="105"/>
      <c r="G39" s="173"/>
    </row>
    <row r="40" spans="1:7" ht="24" x14ac:dyDescent="0.3">
      <c r="A40" s="171"/>
      <c r="B40" s="98" t="s">
        <v>87</v>
      </c>
      <c r="C40" s="101">
        <f>'predvideno št. postopkov'!C9</f>
        <v>1100</v>
      </c>
      <c r="D40" s="102">
        <f>'kalkulacija cen postavk'!C9</f>
        <v>0</v>
      </c>
      <c r="E40" s="102">
        <f>D40*1.22</f>
        <v>0</v>
      </c>
      <c r="F40" s="102">
        <f>C40*D40</f>
        <v>0</v>
      </c>
      <c r="G40" s="119">
        <f>F40*1.22</f>
        <v>0</v>
      </c>
    </row>
    <row r="41" spans="1:7" ht="36" x14ac:dyDescent="0.3">
      <c r="A41" s="172">
        <v>7</v>
      </c>
      <c r="B41" s="97" t="s">
        <v>13</v>
      </c>
      <c r="C41" s="103"/>
      <c r="D41" s="103"/>
      <c r="E41" s="103"/>
      <c r="F41" s="105"/>
      <c r="G41" s="173"/>
    </row>
    <row r="42" spans="1:7" x14ac:dyDescent="0.3">
      <c r="A42" s="171"/>
      <c r="B42" s="98" t="s">
        <v>86</v>
      </c>
      <c r="C42" s="101">
        <f>'predvideno št. postopkov'!B10</f>
        <v>1700</v>
      </c>
      <c r="D42" s="102">
        <f>'kalkulacija cen postavk'!B10</f>
        <v>0</v>
      </c>
      <c r="E42" s="102">
        <f>D42*1.22</f>
        <v>0</v>
      </c>
      <c r="F42" s="102">
        <f>C42*D42</f>
        <v>0</v>
      </c>
      <c r="G42" s="119">
        <f>F42*1.22</f>
        <v>0</v>
      </c>
    </row>
    <row r="43" spans="1:7" ht="25.95" customHeight="1" x14ac:dyDescent="0.3">
      <c r="A43" s="172">
        <v>8</v>
      </c>
      <c r="B43" s="97" t="s">
        <v>14</v>
      </c>
      <c r="C43" s="103"/>
      <c r="D43" s="103"/>
      <c r="E43" s="103"/>
      <c r="F43" s="105"/>
      <c r="G43" s="173"/>
    </row>
    <row r="44" spans="1:7" ht="25.95" customHeight="1" thickBot="1" x14ac:dyDescent="0.35">
      <c r="A44" s="174"/>
      <c r="B44" s="175" t="s">
        <v>90</v>
      </c>
      <c r="C44" s="176">
        <f>'predvideno št. postopkov'!B11</f>
        <v>6980</v>
      </c>
      <c r="D44" s="120">
        <f>'kalkulacija cen postavk'!B11</f>
        <v>0</v>
      </c>
      <c r="E44" s="120">
        <f>D44*1.22</f>
        <v>0</v>
      </c>
      <c r="F44" s="120">
        <f>C44*D44</f>
        <v>0</v>
      </c>
      <c r="G44" s="121">
        <f>F44*1.22</f>
        <v>0</v>
      </c>
    </row>
    <row r="45" spans="1:7" ht="36.6" customHeight="1" thickBot="1" x14ac:dyDescent="0.35">
      <c r="A45" s="230" t="s">
        <v>62</v>
      </c>
      <c r="B45" s="231"/>
      <c r="C45" s="231"/>
      <c r="D45" s="231"/>
      <c r="E45" s="232"/>
      <c r="F45" s="153">
        <f>F20+F21+F22+F24+F25+F26+F28+F29+F30+F32+F33+F34+F36+F37+F38+F40+F42+F44</f>
        <v>0</v>
      </c>
      <c r="G45" s="153">
        <f>G20+G21+G22+G24+G25+G26+G28+G29+G30+G32+G33+G34+G36+G37+G38+G40+G42+G44</f>
        <v>0</v>
      </c>
    </row>
    <row r="46" spans="1:7" ht="30" customHeight="1" x14ac:dyDescent="0.3">
      <c r="A46" s="212" t="s">
        <v>70</v>
      </c>
      <c r="B46" s="213"/>
      <c r="C46" s="213"/>
      <c r="D46" s="213"/>
      <c r="E46" s="213"/>
      <c r="F46" s="213"/>
    </row>
    <row r="47" spans="1:7" ht="15" x14ac:dyDescent="0.3">
      <c r="A47" s="91"/>
    </row>
    <row r="48" spans="1:7" ht="15" x14ac:dyDescent="0.3">
      <c r="A48" s="91"/>
    </row>
    <row r="49" spans="1:7" ht="15" thickBot="1" x14ac:dyDescent="0.35">
      <c r="A49" s="86" t="s">
        <v>102</v>
      </c>
    </row>
    <row r="50" spans="1:7" ht="60.6" thickBot="1" x14ac:dyDescent="0.35">
      <c r="A50" s="87" t="s">
        <v>64</v>
      </c>
      <c r="B50" s="88" t="s">
        <v>65</v>
      </c>
      <c r="C50" s="89" t="s">
        <v>71</v>
      </c>
      <c r="D50" s="89" t="s">
        <v>66</v>
      </c>
      <c r="E50" s="89" t="s">
        <v>67</v>
      </c>
      <c r="F50" s="108" t="s">
        <v>89</v>
      </c>
      <c r="G50" s="109" t="s">
        <v>68</v>
      </c>
    </row>
    <row r="51" spans="1:7" x14ac:dyDescent="0.3">
      <c r="A51" s="161">
        <v>9</v>
      </c>
      <c r="B51" s="157" t="s">
        <v>23</v>
      </c>
      <c r="C51" s="112"/>
      <c r="D51" s="107"/>
      <c r="E51" s="107"/>
      <c r="F51" s="107"/>
      <c r="G51" s="110"/>
    </row>
    <row r="52" spans="1:7" x14ac:dyDescent="0.3">
      <c r="A52" s="162"/>
      <c r="B52" s="158" t="s">
        <v>94</v>
      </c>
      <c r="C52" s="113">
        <f>'predvideno št. postopkov'!B20</f>
        <v>1650</v>
      </c>
      <c r="D52" s="100">
        <f>'kalkulacija cen postavk'!B20</f>
        <v>0</v>
      </c>
      <c r="E52" s="99">
        <f>D52*1.22</f>
        <v>0</v>
      </c>
      <c r="F52" s="102">
        <f>C52*D52</f>
        <v>0</v>
      </c>
      <c r="G52" s="119">
        <f>F52*1.22</f>
        <v>0</v>
      </c>
    </row>
    <row r="53" spans="1:7" ht="24" x14ac:dyDescent="0.3">
      <c r="A53" s="163">
        <v>10</v>
      </c>
      <c r="B53" s="159" t="s">
        <v>91</v>
      </c>
      <c r="C53" s="114"/>
      <c r="D53" s="106"/>
      <c r="E53" s="106"/>
      <c r="F53" s="106"/>
      <c r="G53" s="111"/>
    </row>
    <row r="54" spans="1:7" x14ac:dyDescent="0.3">
      <c r="A54" s="162"/>
      <c r="B54" s="158" t="s">
        <v>94</v>
      </c>
      <c r="C54" s="113">
        <f>'predvideno št. postopkov'!B21</f>
        <v>1650</v>
      </c>
      <c r="D54" s="100">
        <f>'kalkulacija cen postavk'!B21</f>
        <v>0</v>
      </c>
      <c r="E54" s="99">
        <f>D54*1.22</f>
        <v>0</v>
      </c>
      <c r="F54" s="102">
        <f>C54*D54</f>
        <v>0</v>
      </c>
      <c r="G54" s="119">
        <f>F54*1.22</f>
        <v>0</v>
      </c>
    </row>
    <row r="55" spans="1:7" x14ac:dyDescent="0.3">
      <c r="A55" s="163">
        <v>11</v>
      </c>
      <c r="B55" s="159" t="s">
        <v>25</v>
      </c>
      <c r="C55" s="115"/>
      <c r="D55" s="106"/>
      <c r="E55" s="106"/>
      <c r="F55" s="106"/>
      <c r="G55" s="111"/>
    </row>
    <row r="56" spans="1:7" x14ac:dyDescent="0.3">
      <c r="A56" s="162"/>
      <c r="B56" s="158" t="s">
        <v>94</v>
      </c>
      <c r="C56" s="113">
        <f>'predvideno št. postopkov'!B22</f>
        <v>1650</v>
      </c>
      <c r="D56" s="100">
        <f>'kalkulacija cen postavk'!B22</f>
        <v>0</v>
      </c>
      <c r="E56" s="99">
        <f>D56*1.22</f>
        <v>0</v>
      </c>
      <c r="F56" s="102">
        <f>C56*D56</f>
        <v>0</v>
      </c>
      <c r="G56" s="119">
        <f>F56*1.22</f>
        <v>0</v>
      </c>
    </row>
    <row r="57" spans="1:7" x14ac:dyDescent="0.3">
      <c r="A57" s="163">
        <v>12</v>
      </c>
      <c r="B57" s="159" t="s">
        <v>14</v>
      </c>
      <c r="C57" s="115"/>
      <c r="D57" s="106"/>
      <c r="E57" s="106"/>
      <c r="F57" s="106"/>
      <c r="G57" s="111"/>
    </row>
    <row r="58" spans="1:7" ht="15" thickBot="1" x14ac:dyDescent="0.35">
      <c r="A58" s="164"/>
      <c r="B58" s="160" t="s">
        <v>90</v>
      </c>
      <c r="C58" s="116">
        <f>'predvideno št. postopkov'!B23</f>
        <v>1650</v>
      </c>
      <c r="D58" s="117">
        <f>'kalkulacija cen postavk'!B23</f>
        <v>0</v>
      </c>
      <c r="E58" s="118">
        <f>D58*1.22</f>
        <v>0</v>
      </c>
      <c r="F58" s="120">
        <f>C58*D58</f>
        <v>0</v>
      </c>
      <c r="G58" s="121">
        <f>F58*1.22</f>
        <v>0</v>
      </c>
    </row>
    <row r="59" spans="1:7" ht="25.95" customHeight="1" thickBot="1" x14ac:dyDescent="0.35">
      <c r="A59" s="237" t="s">
        <v>62</v>
      </c>
      <c r="B59" s="238"/>
      <c r="C59" s="238"/>
      <c r="D59" s="238"/>
      <c r="E59" s="239"/>
      <c r="F59" s="122">
        <f>F52+F54+F56+F58</f>
        <v>0</v>
      </c>
      <c r="G59" s="122">
        <f>G52+G54+G56+G58</f>
        <v>0</v>
      </c>
    </row>
    <row r="60" spans="1:7" ht="28.2" customHeight="1" x14ac:dyDescent="0.3">
      <c r="A60" s="233" t="s">
        <v>72</v>
      </c>
      <c r="B60" s="234"/>
      <c r="C60" s="234"/>
      <c r="D60" s="234"/>
      <c r="E60" s="234"/>
      <c r="F60" s="234"/>
    </row>
    <row r="61" spans="1:7" x14ac:dyDescent="0.3">
      <c r="A61" s="90"/>
    </row>
    <row r="62" spans="1:7" x14ac:dyDescent="0.3">
      <c r="A62" s="90"/>
    </row>
    <row r="63" spans="1:7" x14ac:dyDescent="0.3">
      <c r="A63" s="90"/>
    </row>
    <row r="64" spans="1:7" ht="15" thickBot="1" x14ac:dyDescent="0.35">
      <c r="A64" s="86" t="s">
        <v>103</v>
      </c>
    </row>
    <row r="65" spans="1:7" ht="72.599999999999994" thickBot="1" x14ac:dyDescent="0.35">
      <c r="A65" s="87" t="s">
        <v>64</v>
      </c>
      <c r="B65" s="214" t="s">
        <v>73</v>
      </c>
      <c r="C65" s="216"/>
      <c r="D65" s="129" t="s">
        <v>95</v>
      </c>
      <c r="E65" s="129" t="s">
        <v>74</v>
      </c>
      <c r="F65" s="129" t="s">
        <v>89</v>
      </c>
      <c r="G65" s="129" t="s">
        <v>68</v>
      </c>
    </row>
    <row r="66" spans="1:7" x14ac:dyDescent="0.3">
      <c r="A66" s="154">
        <v>13</v>
      </c>
      <c r="B66" s="217" t="s">
        <v>27</v>
      </c>
      <c r="C66" s="218"/>
      <c r="D66" s="144">
        <f>'predvideno št. postopkov'!B28</f>
        <v>25</v>
      </c>
      <c r="E66" s="145">
        <f>'DOLOČITEV CEN'!B11</f>
        <v>0</v>
      </c>
      <c r="F66" s="146">
        <f>D66*E66</f>
        <v>0</v>
      </c>
      <c r="G66" s="147">
        <f>F66*1.22</f>
        <v>0</v>
      </c>
    </row>
    <row r="67" spans="1:7" x14ac:dyDescent="0.3">
      <c r="A67" s="155">
        <v>14</v>
      </c>
      <c r="B67" s="219" t="s">
        <v>97</v>
      </c>
      <c r="C67" s="220"/>
      <c r="D67" s="101">
        <f>'predvideno št. postopkov'!B29</f>
        <v>5</v>
      </c>
      <c r="E67" s="102">
        <f>'DOLOČITEV CEN'!B12</f>
        <v>0</v>
      </c>
      <c r="F67" s="141">
        <f>D67*E67</f>
        <v>0</v>
      </c>
      <c r="G67" s="148">
        <f>F67*1.22</f>
        <v>0</v>
      </c>
    </row>
    <row r="68" spans="1:7" ht="28.2" customHeight="1" x14ac:dyDescent="0.3">
      <c r="A68" s="155">
        <v>15</v>
      </c>
      <c r="B68" s="219" t="s">
        <v>28</v>
      </c>
      <c r="C68" s="220"/>
      <c r="D68" s="247" t="s">
        <v>29</v>
      </c>
      <c r="E68" s="248"/>
      <c r="F68" s="248"/>
      <c r="G68" s="249"/>
    </row>
    <row r="69" spans="1:7" ht="34.200000000000003" x14ac:dyDescent="0.3">
      <c r="A69" s="155">
        <v>16</v>
      </c>
      <c r="B69" s="219" t="s">
        <v>30</v>
      </c>
      <c r="C69" s="220"/>
      <c r="D69" s="99" t="s">
        <v>114</v>
      </c>
      <c r="E69" s="142"/>
      <c r="F69" s="143">
        <f>'kalkulacija skupne končne cene'!B31</f>
        <v>0</v>
      </c>
      <c r="G69" s="149">
        <f>F69*1.22</f>
        <v>0</v>
      </c>
    </row>
    <row r="70" spans="1:7" ht="34.200000000000003" x14ac:dyDescent="0.3">
      <c r="A70" s="155">
        <v>17</v>
      </c>
      <c r="B70" s="219" t="s">
        <v>31</v>
      </c>
      <c r="C70" s="220"/>
      <c r="D70" s="99" t="s">
        <v>116</v>
      </c>
      <c r="E70" s="142"/>
      <c r="F70" s="143">
        <f>'kalkulacija skupne končne cene'!B32</f>
        <v>0</v>
      </c>
      <c r="G70" s="149">
        <f t="shared" ref="G70:G71" si="0">F70*1.22</f>
        <v>0</v>
      </c>
    </row>
    <row r="71" spans="1:7" ht="34.799999999999997" thickBot="1" x14ac:dyDescent="0.35">
      <c r="A71" s="156">
        <v>18</v>
      </c>
      <c r="B71" s="221" t="s">
        <v>32</v>
      </c>
      <c r="C71" s="222"/>
      <c r="D71" s="118" t="s">
        <v>115</v>
      </c>
      <c r="E71" s="150"/>
      <c r="F71" s="151">
        <f>'kalkulacija skupne končne cene'!B33</f>
        <v>0</v>
      </c>
      <c r="G71" s="152">
        <f t="shared" si="0"/>
        <v>0</v>
      </c>
    </row>
    <row r="72" spans="1:7" ht="25.95" customHeight="1" thickBot="1" x14ac:dyDescent="0.35">
      <c r="A72" s="245" t="s">
        <v>62</v>
      </c>
      <c r="B72" s="246"/>
      <c r="C72" s="215"/>
      <c r="D72" s="215"/>
      <c r="E72" s="216"/>
      <c r="F72" s="153">
        <f>F66+F69+F70+F71+F67</f>
        <v>0</v>
      </c>
      <c r="G72" s="153">
        <f>G66+G69+G70+G71+G67</f>
        <v>0</v>
      </c>
    </row>
    <row r="73" spans="1:7" ht="28.95" customHeight="1" x14ac:dyDescent="0.3">
      <c r="A73" s="212" t="s">
        <v>75</v>
      </c>
      <c r="B73" s="213"/>
      <c r="C73" s="213"/>
      <c r="D73" s="213"/>
      <c r="E73" s="213"/>
      <c r="F73" s="213"/>
    </row>
    <row r="74" spans="1:7" x14ac:dyDescent="0.3">
      <c r="A74" s="92"/>
    </row>
    <row r="75" spans="1:7" x14ac:dyDescent="0.3">
      <c r="A75" s="92"/>
    </row>
    <row r="76" spans="1:7" ht="15" thickBot="1" x14ac:dyDescent="0.35">
      <c r="A76" s="86" t="s">
        <v>104</v>
      </c>
    </row>
    <row r="77" spans="1:7" ht="48.6" thickBot="1" x14ac:dyDescent="0.35">
      <c r="A77" s="87" t="s">
        <v>64</v>
      </c>
      <c r="B77" s="214" t="s">
        <v>73</v>
      </c>
      <c r="C77" s="215"/>
      <c r="D77" s="215"/>
      <c r="E77" s="215"/>
      <c r="F77" s="216"/>
      <c r="G77" s="88" t="s">
        <v>71</v>
      </c>
    </row>
    <row r="78" spans="1:7" x14ac:dyDescent="0.3">
      <c r="A78" s="154">
        <v>19</v>
      </c>
      <c r="B78" s="217" t="s">
        <v>33</v>
      </c>
      <c r="C78" s="218"/>
      <c r="D78" s="218"/>
      <c r="E78" s="218"/>
      <c r="F78" s="218"/>
      <c r="G78" s="177" t="s">
        <v>76</v>
      </c>
    </row>
    <row r="79" spans="1:7" x14ac:dyDescent="0.3">
      <c r="A79" s="155">
        <v>20</v>
      </c>
      <c r="B79" s="219" t="s">
        <v>35</v>
      </c>
      <c r="C79" s="220"/>
      <c r="D79" s="220"/>
      <c r="E79" s="220"/>
      <c r="F79" s="220"/>
      <c r="G79" s="178" t="s">
        <v>76</v>
      </c>
    </row>
    <row r="80" spans="1:7" ht="15" thickBot="1" x14ac:dyDescent="0.35">
      <c r="A80" s="156">
        <v>21</v>
      </c>
      <c r="B80" s="221" t="s">
        <v>112</v>
      </c>
      <c r="C80" s="222"/>
      <c r="D80" s="222"/>
      <c r="E80" s="222"/>
      <c r="F80" s="222"/>
      <c r="G80" s="179" t="s">
        <v>76</v>
      </c>
    </row>
    <row r="81" spans="1:7" ht="24" customHeight="1" x14ac:dyDescent="0.3">
      <c r="A81" s="243" t="s">
        <v>111</v>
      </c>
      <c r="B81" s="244"/>
      <c r="C81" s="244"/>
      <c r="D81" s="244"/>
      <c r="E81" s="244"/>
      <c r="F81" s="244"/>
      <c r="G81" s="244"/>
    </row>
    <row r="82" spans="1:7" x14ac:dyDescent="0.3">
      <c r="A82" s="92"/>
    </row>
    <row r="83" spans="1:7" ht="15" thickBot="1" x14ac:dyDescent="0.35">
      <c r="A83" s="86" t="s">
        <v>107</v>
      </c>
    </row>
    <row r="84" spans="1:7" ht="15" thickBot="1" x14ac:dyDescent="0.35">
      <c r="A84" s="87" t="s">
        <v>64</v>
      </c>
      <c r="B84" s="223" t="s">
        <v>106</v>
      </c>
      <c r="C84" s="224"/>
      <c r="D84" s="224"/>
      <c r="E84" s="225"/>
      <c r="F84" s="88" t="s">
        <v>119</v>
      </c>
      <c r="G84" s="88" t="s">
        <v>118</v>
      </c>
    </row>
    <row r="85" spans="1:7" ht="15" thickBot="1" x14ac:dyDescent="0.35">
      <c r="A85" s="130">
        <v>22</v>
      </c>
      <c r="B85" s="226" t="s">
        <v>105</v>
      </c>
      <c r="C85" s="227"/>
      <c r="D85" s="227"/>
      <c r="E85" s="228"/>
      <c r="F85" s="131">
        <f>F45+F59+F72</f>
        <v>0</v>
      </c>
      <c r="G85" s="131">
        <f>G45+G59+G72</f>
        <v>0</v>
      </c>
    </row>
    <row r="86" spans="1:7" x14ac:dyDescent="0.3">
      <c r="A86" s="128"/>
      <c r="B86" s="132"/>
      <c r="C86" s="133"/>
      <c r="D86" s="133"/>
    </row>
    <row r="87" spans="1:7" x14ac:dyDescent="0.3">
      <c r="A87" s="128"/>
      <c r="B87" s="132"/>
      <c r="C87" s="133"/>
      <c r="D87" s="133"/>
    </row>
    <row r="88" spans="1:7" x14ac:dyDescent="0.3">
      <c r="A88" s="128"/>
      <c r="B88" s="132"/>
      <c r="C88" s="133"/>
      <c r="D88" s="133"/>
    </row>
    <row r="89" spans="1:7" x14ac:dyDescent="0.3">
      <c r="A89" s="128"/>
      <c r="B89" s="132"/>
      <c r="C89" s="133"/>
      <c r="D89" s="133"/>
    </row>
    <row r="90" spans="1:7" x14ac:dyDescent="0.3">
      <c r="A90" s="128"/>
      <c r="B90" s="132"/>
      <c r="C90" s="133"/>
      <c r="D90" s="133"/>
    </row>
    <row r="91" spans="1:7" x14ac:dyDescent="0.3">
      <c r="A91" s="128"/>
      <c r="B91" s="132"/>
      <c r="C91" s="133"/>
      <c r="D91" s="133"/>
    </row>
    <row r="92" spans="1:7" x14ac:dyDescent="0.3">
      <c r="A92" s="92"/>
    </row>
    <row r="93" spans="1:7" x14ac:dyDescent="0.3">
      <c r="A93" s="95" t="s">
        <v>77</v>
      </c>
      <c r="B93" s="95"/>
      <c r="E93" s="210" t="s">
        <v>80</v>
      </c>
      <c r="F93" s="211"/>
      <c r="G93" s="211"/>
    </row>
    <row r="94" spans="1:7" x14ac:dyDescent="0.3">
      <c r="A94" s="95" t="s">
        <v>78</v>
      </c>
      <c r="E94" s="93"/>
    </row>
    <row r="95" spans="1:7" x14ac:dyDescent="0.3">
      <c r="A95" s="93"/>
      <c r="B95" s="96" t="s">
        <v>79</v>
      </c>
      <c r="E95" s="210" t="s">
        <v>81</v>
      </c>
      <c r="F95" s="211"/>
      <c r="G95" s="211"/>
    </row>
    <row r="96" spans="1:7" x14ac:dyDescent="0.3">
      <c r="A96" s="93"/>
      <c r="B96" s="93"/>
      <c r="E96" s="93"/>
    </row>
    <row r="97" spans="1:7" x14ac:dyDescent="0.3">
      <c r="A97" s="93"/>
      <c r="B97" s="93"/>
      <c r="E97" s="210" t="s">
        <v>82</v>
      </c>
      <c r="F97" s="211"/>
      <c r="G97" s="211"/>
    </row>
    <row r="98" spans="1:7" x14ac:dyDescent="0.3">
      <c r="A98" s="94"/>
    </row>
    <row r="99" spans="1:7" x14ac:dyDescent="0.3">
      <c r="A99" s="94"/>
    </row>
    <row r="100" spans="1:7" x14ac:dyDescent="0.3">
      <c r="A100" s="85"/>
    </row>
  </sheetData>
  <sheetProtection algorithmName="SHA-512" hashValue="DWUGwrO6bb3aiSy7xoEzpoJrEGn5tZEwoZDahzJWFeMQLlwbhN+FxK6AnpNHaQRPZeYdmiumV4fIuRKMrcM15w==" saltValue="jTwhZ9Yh5JfSz/2aAktqyg==" spinCount="100000" sheet="1" objects="1" scenarios="1"/>
  <mergeCells count="33">
    <mergeCell ref="A2:G2"/>
    <mergeCell ref="A81:G81"/>
    <mergeCell ref="B68:C68"/>
    <mergeCell ref="B69:C69"/>
    <mergeCell ref="B70:C70"/>
    <mergeCell ref="B71:C71"/>
    <mergeCell ref="A72:E72"/>
    <mergeCell ref="D68:G68"/>
    <mergeCell ref="A14:F14"/>
    <mergeCell ref="B65:C65"/>
    <mergeCell ref="B66:C66"/>
    <mergeCell ref="B67:C67"/>
    <mergeCell ref="A7:F7"/>
    <mergeCell ref="A8:F8"/>
    <mergeCell ref="A10:F10"/>
    <mergeCell ref="A5:F5"/>
    <mergeCell ref="A6:F6"/>
    <mergeCell ref="A13:F13"/>
    <mergeCell ref="E95:G95"/>
    <mergeCell ref="A45:E45"/>
    <mergeCell ref="A46:F46"/>
    <mergeCell ref="A60:F60"/>
    <mergeCell ref="A11:F11"/>
    <mergeCell ref="A59:E59"/>
    <mergeCell ref="E97:G97"/>
    <mergeCell ref="A73:F73"/>
    <mergeCell ref="E93:G93"/>
    <mergeCell ref="B77:F77"/>
    <mergeCell ref="B78:F78"/>
    <mergeCell ref="B79:F79"/>
    <mergeCell ref="B80:F80"/>
    <mergeCell ref="B84:E84"/>
    <mergeCell ref="B85:E85"/>
  </mergeCells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29"/>
  <sheetViews>
    <sheetView topLeftCell="A13" workbookViewId="0">
      <selection sqref="A1:C1"/>
    </sheetView>
  </sheetViews>
  <sheetFormatPr defaultRowHeight="14.4" x14ac:dyDescent="0.3"/>
  <cols>
    <col min="1" max="1" width="66.6640625" customWidth="1"/>
    <col min="2" max="4" width="28.33203125" customWidth="1"/>
  </cols>
  <sheetData>
    <row r="1" spans="1:6" x14ac:dyDescent="0.3">
      <c r="A1" s="251" t="s">
        <v>55</v>
      </c>
      <c r="B1" s="242"/>
      <c r="C1" s="242"/>
    </row>
    <row r="2" spans="1:6" ht="15" thickBot="1" x14ac:dyDescent="0.35"/>
    <row r="3" spans="1:6" ht="24.6" thickBot="1" x14ac:dyDescent="0.35">
      <c r="B3" s="53" t="s">
        <v>5</v>
      </c>
      <c r="C3" s="53" t="s">
        <v>6</v>
      </c>
      <c r="D3" s="53" t="s">
        <v>7</v>
      </c>
    </row>
    <row r="4" spans="1:6" ht="15" thickBot="1" x14ac:dyDescent="0.35">
      <c r="A4" s="29" t="s">
        <v>8</v>
      </c>
      <c r="B4" s="186">
        <v>5600</v>
      </c>
      <c r="C4" s="189">
        <v>900</v>
      </c>
      <c r="D4" s="206">
        <v>480</v>
      </c>
      <c r="F4" s="181"/>
    </row>
    <row r="5" spans="1:6" ht="15" thickBot="1" x14ac:dyDescent="0.35">
      <c r="A5" s="29" t="s">
        <v>9</v>
      </c>
      <c r="B5" s="187">
        <v>6350</v>
      </c>
      <c r="C5" s="190">
        <v>600</v>
      </c>
      <c r="D5" s="205">
        <v>30</v>
      </c>
      <c r="F5" s="181"/>
    </row>
    <row r="6" spans="1:6" ht="15" thickBot="1" x14ac:dyDescent="0.35">
      <c r="A6" s="29" t="s">
        <v>10</v>
      </c>
      <c r="B6" s="187">
        <v>860</v>
      </c>
      <c r="C6" s="190">
        <v>150</v>
      </c>
      <c r="D6" s="205">
        <v>0</v>
      </c>
      <c r="F6" s="181"/>
    </row>
    <row r="7" spans="1:6" ht="15" thickBot="1" x14ac:dyDescent="0.35">
      <c r="A7" s="104" t="s">
        <v>11</v>
      </c>
      <c r="B7" s="187">
        <v>1500</v>
      </c>
      <c r="C7" s="190">
        <v>600</v>
      </c>
      <c r="D7" s="205">
        <v>0</v>
      </c>
      <c r="F7" s="181"/>
    </row>
    <row r="8" spans="1:6" ht="24.6" thickBot="1" x14ac:dyDescent="0.35">
      <c r="A8" s="30" t="s">
        <v>51</v>
      </c>
      <c r="B8" s="187">
        <v>650</v>
      </c>
      <c r="C8" s="190">
        <v>220</v>
      </c>
      <c r="D8" s="205">
        <v>400</v>
      </c>
      <c r="F8" s="181"/>
    </row>
    <row r="9" spans="1:6" ht="15" thickBot="1" x14ac:dyDescent="0.35">
      <c r="A9" s="29" t="s">
        <v>12</v>
      </c>
      <c r="B9" s="62"/>
      <c r="C9" s="190">
        <v>1100</v>
      </c>
      <c r="D9" s="63"/>
      <c r="F9" s="181"/>
    </row>
    <row r="10" spans="1:6" ht="24.6" thickBot="1" x14ac:dyDescent="0.35">
      <c r="A10" s="31" t="s">
        <v>13</v>
      </c>
      <c r="B10" s="187">
        <v>1700</v>
      </c>
      <c r="C10" s="64"/>
      <c r="D10" s="63"/>
      <c r="F10" s="181"/>
    </row>
    <row r="11" spans="1:6" ht="15" thickBot="1" x14ac:dyDescent="0.35">
      <c r="A11" s="29" t="s">
        <v>52</v>
      </c>
      <c r="B11" s="187">
        <v>6980</v>
      </c>
      <c r="C11" s="38" t="s">
        <v>15</v>
      </c>
      <c r="D11" s="39" t="s">
        <v>16</v>
      </c>
      <c r="F11" s="181"/>
    </row>
    <row r="12" spans="1:6" x14ac:dyDescent="0.3">
      <c r="A12" s="254" t="s">
        <v>17</v>
      </c>
      <c r="B12" s="257" t="s">
        <v>18</v>
      </c>
      <c r="C12" s="259" t="s">
        <v>19</v>
      </c>
      <c r="D12" s="261" t="s">
        <v>20</v>
      </c>
    </row>
    <row r="13" spans="1:6" x14ac:dyDescent="0.3">
      <c r="A13" s="255"/>
      <c r="B13" s="257"/>
      <c r="C13" s="259"/>
      <c r="D13" s="261"/>
    </row>
    <row r="14" spans="1:6" ht="15" thickBot="1" x14ac:dyDescent="0.35">
      <c r="A14" s="256"/>
      <c r="B14" s="258"/>
      <c r="C14" s="260"/>
      <c r="D14" s="262"/>
    </row>
    <row r="15" spans="1:6" ht="30.6" x14ac:dyDescent="0.3">
      <c r="A15" s="6" t="s">
        <v>57</v>
      </c>
      <c r="B15" s="44"/>
      <c r="C15" s="44"/>
      <c r="D15" s="44"/>
    </row>
    <row r="17" spans="1:4" x14ac:dyDescent="0.3">
      <c r="A17" s="251" t="s">
        <v>56</v>
      </c>
      <c r="B17" s="242"/>
      <c r="C17" s="242"/>
    </row>
    <row r="18" spans="1:4" ht="15" thickBot="1" x14ac:dyDescent="0.35">
      <c r="A18" s="15"/>
      <c r="B18" s="23"/>
      <c r="C18" s="23"/>
    </row>
    <row r="19" spans="1:4" ht="24.6" thickBot="1" x14ac:dyDescent="0.35">
      <c r="A19" s="7" t="s">
        <v>93</v>
      </c>
      <c r="B19" s="8" t="s">
        <v>92</v>
      </c>
      <c r="C19" s="7" t="s">
        <v>21</v>
      </c>
      <c r="D19" s="7" t="s">
        <v>22</v>
      </c>
    </row>
    <row r="20" spans="1:4" ht="15" thickBot="1" x14ac:dyDescent="0.35">
      <c r="A20" s="104" t="s">
        <v>23</v>
      </c>
      <c r="B20" s="186">
        <v>1650</v>
      </c>
      <c r="C20" s="189">
        <v>0</v>
      </c>
      <c r="D20" s="40"/>
    </row>
    <row r="21" spans="1:4" ht="15" thickBot="1" x14ac:dyDescent="0.35">
      <c r="A21" s="30" t="s">
        <v>24</v>
      </c>
      <c r="B21" s="187">
        <v>1650</v>
      </c>
      <c r="C21" s="190">
        <v>0</v>
      </c>
      <c r="D21" s="41"/>
    </row>
    <row r="22" spans="1:4" ht="15" thickBot="1" x14ac:dyDescent="0.35">
      <c r="A22" s="29" t="s">
        <v>25</v>
      </c>
      <c r="B22" s="187">
        <v>1650</v>
      </c>
      <c r="C22" s="190">
        <v>0</v>
      </c>
      <c r="D22" s="205">
        <v>0</v>
      </c>
    </row>
    <row r="23" spans="1:4" ht="15" thickBot="1" x14ac:dyDescent="0.35">
      <c r="A23" s="29" t="s">
        <v>52</v>
      </c>
      <c r="B23" s="188">
        <v>1650</v>
      </c>
      <c r="C23" s="42" t="s">
        <v>15</v>
      </c>
      <c r="D23" s="43"/>
    </row>
    <row r="24" spans="1:4" ht="28.2" customHeight="1" x14ac:dyDescent="0.3">
      <c r="A24" s="252" t="s">
        <v>26</v>
      </c>
      <c r="B24" s="253"/>
      <c r="C24" s="253"/>
      <c r="D24" s="253"/>
    </row>
    <row r="26" spans="1:4" x14ac:dyDescent="0.3">
      <c r="A26" s="251" t="s">
        <v>40</v>
      </c>
      <c r="B26" s="242"/>
      <c r="C26" s="242"/>
    </row>
    <row r="27" spans="1:4" ht="15" thickBot="1" x14ac:dyDescent="0.35">
      <c r="A27" s="4"/>
      <c r="B27" s="4"/>
      <c r="C27" s="4"/>
    </row>
    <row r="28" spans="1:4" ht="15" thickBot="1" x14ac:dyDescent="0.35">
      <c r="A28" s="47" t="s">
        <v>98</v>
      </c>
      <c r="B28" s="184">
        <v>25</v>
      </c>
      <c r="C28" s="51"/>
    </row>
    <row r="29" spans="1:4" ht="15" thickBot="1" x14ac:dyDescent="0.35">
      <c r="A29" s="46" t="s">
        <v>99</v>
      </c>
      <c r="B29" s="185">
        <v>5</v>
      </c>
      <c r="C29" s="51"/>
    </row>
  </sheetData>
  <sheetProtection algorithmName="SHA-512" hashValue="KYHaieymlAWyRElLK5ii4+kJcBUGWMVjw1gLTHhLbNbZTM/7On/kzH4f+/P9UX5A/V7AYl9L75rGRUmxRspHXg==" saltValue="QfBYsMGPJUU64o2AYkABVQ==" spinCount="100000" sheet="1" objects="1" scenarios="1"/>
  <mergeCells count="8">
    <mergeCell ref="A26:C26"/>
    <mergeCell ref="A24:D24"/>
    <mergeCell ref="A1:C1"/>
    <mergeCell ref="A12:A14"/>
    <mergeCell ref="B12:B14"/>
    <mergeCell ref="C12:C14"/>
    <mergeCell ref="D12:D14"/>
    <mergeCell ref="A17:C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41"/>
  <sheetViews>
    <sheetView workbookViewId="0">
      <selection sqref="A1:C1"/>
    </sheetView>
  </sheetViews>
  <sheetFormatPr defaultRowHeight="14.4" x14ac:dyDescent="0.3"/>
  <cols>
    <col min="1" max="1" width="66.6640625" customWidth="1"/>
    <col min="2" max="4" width="28.33203125" customWidth="1"/>
  </cols>
  <sheetData>
    <row r="1" spans="1:4" x14ac:dyDescent="0.3">
      <c r="A1" s="251" t="s">
        <v>85</v>
      </c>
      <c r="B1" s="242"/>
      <c r="C1" s="242"/>
    </row>
    <row r="2" spans="1:4" ht="15" thickBot="1" x14ac:dyDescent="0.35"/>
    <row r="3" spans="1:4" ht="24.6" thickBot="1" x14ac:dyDescent="0.35">
      <c r="B3" s="53" t="s">
        <v>5</v>
      </c>
      <c r="C3" s="53" t="s">
        <v>6</v>
      </c>
      <c r="D3" s="53" t="s">
        <v>7</v>
      </c>
    </row>
    <row r="4" spans="1:4" ht="15" thickBot="1" x14ac:dyDescent="0.35">
      <c r="A4" s="29" t="s">
        <v>8</v>
      </c>
      <c r="B4" s="55">
        <f>'DOLOČITEV CEN'!$B$4*1</f>
        <v>0</v>
      </c>
      <c r="C4" s="56">
        <f>'DOLOČITEV CEN'!$B$4*3</f>
        <v>0</v>
      </c>
      <c r="D4" s="57">
        <f>'DOLOČITEV CEN'!$B$4*6</f>
        <v>0</v>
      </c>
    </row>
    <row r="5" spans="1:4" ht="15" thickBot="1" x14ac:dyDescent="0.35">
      <c r="A5" s="29" t="s">
        <v>9</v>
      </c>
      <c r="B5" s="58">
        <f>'DOLOČITEV CEN'!$B$4*2</f>
        <v>0</v>
      </c>
      <c r="C5" s="54">
        <f>'DOLOČITEV CEN'!$B$4*3</f>
        <v>0</v>
      </c>
      <c r="D5" s="59">
        <f>'DOLOČITEV CEN'!$B$4*5</f>
        <v>0</v>
      </c>
    </row>
    <row r="6" spans="1:4" ht="15" thickBot="1" x14ac:dyDescent="0.35">
      <c r="A6" s="29" t="s">
        <v>10</v>
      </c>
      <c r="B6" s="58">
        <f>'DOLOČITEV CEN'!$B$4*2</f>
        <v>0</v>
      </c>
      <c r="C6" s="54">
        <f>'DOLOČITEV CEN'!$B$4*4</f>
        <v>0</v>
      </c>
      <c r="D6" s="59">
        <f>'DOLOČITEV CEN'!$B$4*6</f>
        <v>0</v>
      </c>
    </row>
    <row r="7" spans="1:4" ht="15" thickBot="1" x14ac:dyDescent="0.35">
      <c r="A7" s="104" t="s">
        <v>11</v>
      </c>
      <c r="B7" s="58">
        <f>'DOLOČITEV CEN'!$B$4*1</f>
        <v>0</v>
      </c>
      <c r="C7" s="54">
        <f>'DOLOČITEV CEN'!$B$4*3</f>
        <v>0</v>
      </c>
      <c r="D7" s="59">
        <f>'DOLOČITEV CEN'!$B$4*5</f>
        <v>0</v>
      </c>
    </row>
    <row r="8" spans="1:4" ht="24.6" thickBot="1" x14ac:dyDescent="0.35">
      <c r="A8" s="30" t="s">
        <v>51</v>
      </c>
      <c r="B8" s="58">
        <f>'DOLOČITEV CEN'!$B$4*2</f>
        <v>0</v>
      </c>
      <c r="C8" s="54">
        <f>'DOLOČITEV CEN'!$B$4*4</f>
        <v>0</v>
      </c>
      <c r="D8" s="59">
        <f>'DOLOČITEV CEN'!$B$4*6</f>
        <v>0</v>
      </c>
    </row>
    <row r="9" spans="1:4" ht="15" thickBot="1" x14ac:dyDescent="0.35">
      <c r="A9" s="29" t="s">
        <v>12</v>
      </c>
      <c r="B9" s="62"/>
      <c r="C9" s="54">
        <f>'DOLOČITEV CEN'!$B$4*5</f>
        <v>0</v>
      </c>
      <c r="D9" s="63"/>
    </row>
    <row r="10" spans="1:4" ht="24.6" thickBot="1" x14ac:dyDescent="0.35">
      <c r="A10" s="31" t="s">
        <v>13</v>
      </c>
      <c r="B10" s="58">
        <f>'DOLOČITEV CEN'!$B$4*1</f>
        <v>0</v>
      </c>
      <c r="C10" s="64"/>
      <c r="D10" s="63"/>
    </row>
    <row r="11" spans="1:4" ht="15" thickBot="1" x14ac:dyDescent="0.35">
      <c r="A11" s="29" t="s">
        <v>52</v>
      </c>
      <c r="B11" s="58">
        <f>'DOLOČITEV CEN'!$B$8</f>
        <v>0</v>
      </c>
      <c r="C11" s="38" t="s">
        <v>15</v>
      </c>
      <c r="D11" s="39" t="s">
        <v>16</v>
      </c>
    </row>
    <row r="12" spans="1:4" x14ac:dyDescent="0.3">
      <c r="A12" s="254" t="s">
        <v>17</v>
      </c>
      <c r="B12" s="257" t="s">
        <v>18</v>
      </c>
      <c r="C12" s="259" t="s">
        <v>19</v>
      </c>
      <c r="D12" s="261" t="s">
        <v>20</v>
      </c>
    </row>
    <row r="13" spans="1:4" x14ac:dyDescent="0.3">
      <c r="A13" s="255"/>
      <c r="B13" s="257"/>
      <c r="C13" s="259"/>
      <c r="D13" s="261"/>
    </row>
    <row r="14" spans="1:4" ht="15" thickBot="1" x14ac:dyDescent="0.35">
      <c r="A14" s="256"/>
      <c r="B14" s="258"/>
      <c r="C14" s="260"/>
      <c r="D14" s="262"/>
    </row>
    <row r="15" spans="1:4" ht="30.6" x14ac:dyDescent="0.3">
      <c r="A15" s="6" t="s">
        <v>53</v>
      </c>
      <c r="B15" s="44"/>
      <c r="C15" s="44"/>
      <c r="D15" s="44"/>
    </row>
    <row r="17" spans="1:6" x14ac:dyDescent="0.3">
      <c r="A17" s="251" t="s">
        <v>42</v>
      </c>
      <c r="B17" s="242"/>
      <c r="C17" s="242"/>
    </row>
    <row r="18" spans="1:6" ht="15" thickBot="1" x14ac:dyDescent="0.35">
      <c r="A18" s="15"/>
      <c r="B18" s="23"/>
      <c r="C18" s="23"/>
    </row>
    <row r="19" spans="1:6" ht="24.6" thickBot="1" x14ac:dyDescent="0.35">
      <c r="A19" s="7" t="s">
        <v>93</v>
      </c>
      <c r="B19" s="8" t="s">
        <v>92</v>
      </c>
      <c r="C19" s="7" t="s">
        <v>21</v>
      </c>
      <c r="D19" s="7" t="s">
        <v>22</v>
      </c>
    </row>
    <row r="20" spans="1:6" ht="15" thickBot="1" x14ac:dyDescent="0.35">
      <c r="A20" s="104" t="s">
        <v>23</v>
      </c>
      <c r="B20" s="55">
        <f>'DOLOČITEV CEN'!$B$6*1/6</f>
        <v>0</v>
      </c>
      <c r="C20" s="56">
        <f>'DOLOČITEV CEN'!$B$6*1/4</f>
        <v>0</v>
      </c>
      <c r="D20" s="40"/>
      <c r="F20" s="182"/>
    </row>
    <row r="21" spans="1:6" ht="15" thickBot="1" x14ac:dyDescent="0.35">
      <c r="A21" s="30" t="s">
        <v>24</v>
      </c>
      <c r="B21" s="58">
        <f>'DOLOČITEV CEN'!$B$5*1/6</f>
        <v>0</v>
      </c>
      <c r="C21" s="54">
        <f>'DOLOČITEV CEN'!$B$5*1/4</f>
        <v>0</v>
      </c>
      <c r="D21" s="41"/>
    </row>
    <row r="22" spans="1:6" ht="15" thickBot="1" x14ac:dyDescent="0.35">
      <c r="A22" s="29" t="s">
        <v>25</v>
      </c>
      <c r="B22" s="58">
        <f>'DOLOČITEV CEN'!$B$4*1/4</f>
        <v>0</v>
      </c>
      <c r="C22" s="54">
        <f>'DOLOČITEV CEN'!$B$4*1/2</f>
        <v>0</v>
      </c>
      <c r="D22" s="59">
        <f>'DOLOČITEV CEN'!$B$4*1</f>
        <v>0</v>
      </c>
    </row>
    <row r="23" spans="1:6" ht="15" thickBot="1" x14ac:dyDescent="0.35">
      <c r="A23" s="29" t="s">
        <v>52</v>
      </c>
      <c r="B23" s="60">
        <f>'DOLOČITEV CEN'!B9</f>
        <v>0</v>
      </c>
      <c r="C23" s="42" t="s">
        <v>15</v>
      </c>
      <c r="D23" s="43"/>
    </row>
    <row r="24" spans="1:6" ht="28.2" customHeight="1" x14ac:dyDescent="0.3">
      <c r="A24" s="252" t="s">
        <v>26</v>
      </c>
      <c r="B24" s="253"/>
      <c r="C24" s="253"/>
      <c r="D24" s="253"/>
    </row>
    <row r="26" spans="1:6" x14ac:dyDescent="0.3">
      <c r="A26" s="251" t="s">
        <v>40</v>
      </c>
      <c r="B26" s="242"/>
      <c r="C26" s="242"/>
    </row>
    <row r="27" spans="1:6" ht="15" thickBot="1" x14ac:dyDescent="0.35">
      <c r="A27" s="4"/>
      <c r="B27" s="4"/>
      <c r="C27" s="4"/>
      <c r="D27" s="4"/>
    </row>
    <row r="28" spans="1:6" ht="15" thickBot="1" x14ac:dyDescent="0.35">
      <c r="A28" s="47" t="s">
        <v>27</v>
      </c>
      <c r="B28" s="61">
        <f>'DOLOČITEV CEN'!B11</f>
        <v>0</v>
      </c>
      <c r="C28" s="51"/>
      <c r="D28" s="45"/>
    </row>
    <row r="29" spans="1:6" ht="15" thickBot="1" x14ac:dyDescent="0.35">
      <c r="A29" s="46" t="s">
        <v>97</v>
      </c>
      <c r="B29" s="126">
        <f>'DOLOČITEV CEN'!B12</f>
        <v>0</v>
      </c>
      <c r="C29" s="51"/>
      <c r="D29" s="45"/>
    </row>
    <row r="30" spans="1:6" ht="23.4" thickBot="1" x14ac:dyDescent="0.35">
      <c r="A30" s="46" t="s">
        <v>28</v>
      </c>
      <c r="B30" s="49" t="s">
        <v>29</v>
      </c>
      <c r="C30" s="50"/>
      <c r="D30" s="52"/>
    </row>
    <row r="31" spans="1:6" ht="15" thickBot="1" x14ac:dyDescent="0.35">
      <c r="A31" s="31" t="s">
        <v>30</v>
      </c>
      <c r="B31" s="72">
        <f>'DOLOČITEV CEN'!B5*2*168</f>
        <v>0</v>
      </c>
      <c r="C31" s="33" t="s">
        <v>15</v>
      </c>
      <c r="D31" s="34" t="s">
        <v>16</v>
      </c>
    </row>
    <row r="32" spans="1:6" ht="15" thickBot="1" x14ac:dyDescent="0.35">
      <c r="A32" s="31" t="s">
        <v>31</v>
      </c>
      <c r="B32" s="72">
        <f>'DOLOČITEV CEN'!B5*1*120</f>
        <v>0</v>
      </c>
      <c r="C32" s="32" t="s">
        <v>15</v>
      </c>
      <c r="D32" s="35" t="s">
        <v>16</v>
      </c>
    </row>
    <row r="33" spans="1:4" ht="15" thickBot="1" x14ac:dyDescent="0.35">
      <c r="A33" s="31" t="s">
        <v>32</v>
      </c>
      <c r="B33" s="73">
        <f>'DOLOČITEV CEN'!B6*1*40</f>
        <v>0</v>
      </c>
      <c r="C33" s="42" t="s">
        <v>15</v>
      </c>
      <c r="D33" s="48" t="s">
        <v>16</v>
      </c>
    </row>
    <row r="34" spans="1:4" x14ac:dyDescent="0.3">
      <c r="A34" s="13"/>
    </row>
    <row r="35" spans="1:4" x14ac:dyDescent="0.3">
      <c r="A35" s="13"/>
    </row>
    <row r="36" spans="1:4" x14ac:dyDescent="0.3">
      <c r="A36" s="263" t="s">
        <v>41</v>
      </c>
      <c r="B36" s="253"/>
      <c r="C36" s="253"/>
    </row>
    <row r="37" spans="1:4" ht="15" thickBot="1" x14ac:dyDescent="0.35">
      <c r="A37" s="20"/>
      <c r="B37" s="21"/>
      <c r="C37" s="22"/>
    </row>
    <row r="38" spans="1:4" ht="15" thickBot="1" x14ac:dyDescent="0.35">
      <c r="A38" s="14" t="s">
        <v>33</v>
      </c>
      <c r="B38" s="18" t="s">
        <v>34</v>
      </c>
      <c r="C38" s="16"/>
      <c r="D38" s="17"/>
    </row>
    <row r="39" spans="1:4" ht="15" thickBot="1" x14ac:dyDescent="0.35">
      <c r="A39" s="5" t="s">
        <v>35</v>
      </c>
      <c r="B39" s="19" t="s">
        <v>36</v>
      </c>
      <c r="C39" s="16"/>
      <c r="D39" s="17"/>
    </row>
    <row r="40" spans="1:4" ht="57.6" thickBot="1" x14ac:dyDescent="0.35">
      <c r="A40" s="5" t="s">
        <v>37</v>
      </c>
      <c r="B40" s="12" t="s">
        <v>38</v>
      </c>
      <c r="C40" s="16"/>
      <c r="D40" s="17"/>
    </row>
    <row r="41" spans="1:4" x14ac:dyDescent="0.3">
      <c r="A41" s="252" t="s">
        <v>39</v>
      </c>
      <c r="B41" s="264"/>
      <c r="C41" s="253"/>
      <c r="D41" s="253"/>
    </row>
  </sheetData>
  <sheetProtection algorithmName="SHA-512" hashValue="cbvZ97oMa8nOfHbDvbaqzQ7r6DkuDeSEWh/fvKm77y02OrSKhncbiBx7NqFaA8m2rV9fGnWkTKMrSZhfff+0Ww==" saltValue="uvb7NKENntTikc6hHcYMAg==" spinCount="100000" sheet="1" objects="1" scenarios="1"/>
  <mergeCells count="10">
    <mergeCell ref="A36:C36"/>
    <mergeCell ref="A41:D41"/>
    <mergeCell ref="A24:D24"/>
    <mergeCell ref="A26:C26"/>
    <mergeCell ref="A1:C1"/>
    <mergeCell ref="A12:A14"/>
    <mergeCell ref="B12:B14"/>
    <mergeCell ref="C12:C14"/>
    <mergeCell ref="D12:D14"/>
    <mergeCell ref="A17:C17"/>
  </mergeCells>
  <pageMargins left="0.7" right="0.7" top="0.75" bottom="0.75" header="0.3" footer="0.3"/>
  <pageSetup paperSize="9" orientation="portrait" r:id="rId1"/>
  <ignoredErrors>
    <ignoredError sqref="C6 D7 D5 B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48"/>
  <sheetViews>
    <sheetView workbookViewId="0">
      <selection activeCell="A10" sqref="A10"/>
    </sheetView>
  </sheetViews>
  <sheetFormatPr defaultRowHeight="14.4" x14ac:dyDescent="0.3"/>
  <cols>
    <col min="1" max="1" width="66.6640625" customWidth="1"/>
    <col min="2" max="4" width="28.33203125" customWidth="1"/>
    <col min="6" max="6" width="11.5546875" bestFit="1" customWidth="1"/>
  </cols>
  <sheetData>
    <row r="1" spans="1:6" x14ac:dyDescent="0.3">
      <c r="A1" s="251" t="s">
        <v>43</v>
      </c>
      <c r="B1" s="242"/>
      <c r="C1" s="242"/>
    </row>
    <row r="2" spans="1:6" ht="15" thickBot="1" x14ac:dyDescent="0.35"/>
    <row r="3" spans="1:6" ht="24.6" thickBot="1" x14ac:dyDescent="0.35">
      <c r="B3" s="53" t="s">
        <v>5</v>
      </c>
      <c r="C3" s="53" t="s">
        <v>6</v>
      </c>
      <c r="D3" s="53" t="s">
        <v>7</v>
      </c>
    </row>
    <row r="4" spans="1:6" ht="15" thickBot="1" x14ac:dyDescent="0.35">
      <c r="A4" s="29" t="s">
        <v>8</v>
      </c>
      <c r="B4" s="197">
        <f>'kalkulacija cen postavk'!B4*'predvideno št. postopkov'!B4</f>
        <v>0</v>
      </c>
      <c r="C4" s="202">
        <f>'kalkulacija cen postavk'!C4*'predvideno št. postopkov'!C4</f>
        <v>0</v>
      </c>
      <c r="D4" s="203">
        <f>'kalkulacija cen postavk'!D4*'predvideno št. postopkov'!D4</f>
        <v>0</v>
      </c>
      <c r="F4" s="183"/>
    </row>
    <row r="5" spans="1:6" ht="15" thickBot="1" x14ac:dyDescent="0.35">
      <c r="A5" s="29" t="s">
        <v>9</v>
      </c>
      <c r="B5" s="198">
        <f>'kalkulacija cen postavk'!B5*'predvideno št. postopkov'!B5</f>
        <v>0</v>
      </c>
      <c r="C5" s="200">
        <f>'kalkulacija cen postavk'!C5*'predvideno št. postopkov'!C5</f>
        <v>0</v>
      </c>
      <c r="D5" s="204">
        <f>'kalkulacija cen postavk'!D5*'predvideno št. postopkov'!D5</f>
        <v>0</v>
      </c>
      <c r="F5" s="183"/>
    </row>
    <row r="6" spans="1:6" ht="15" thickBot="1" x14ac:dyDescent="0.35">
      <c r="A6" s="29" t="s">
        <v>10</v>
      </c>
      <c r="B6" s="198">
        <f>'kalkulacija cen postavk'!B6*'predvideno št. postopkov'!B6</f>
        <v>0</v>
      </c>
      <c r="C6" s="200">
        <f>'kalkulacija cen postavk'!C6*'predvideno št. postopkov'!C6</f>
        <v>0</v>
      </c>
      <c r="D6" s="204">
        <f>'kalkulacija cen postavk'!D6*'predvideno št. postopkov'!D6</f>
        <v>0</v>
      </c>
      <c r="F6" s="183"/>
    </row>
    <row r="7" spans="1:6" x14ac:dyDescent="0.3">
      <c r="A7" s="29" t="s">
        <v>11</v>
      </c>
      <c r="B7" s="198">
        <f>'kalkulacija cen postavk'!B7*'predvideno št. postopkov'!B7</f>
        <v>0</v>
      </c>
      <c r="C7" s="200">
        <f>'kalkulacija cen postavk'!C7*'predvideno št. postopkov'!C7</f>
        <v>0</v>
      </c>
      <c r="D7" s="204">
        <f>'kalkulacija cen postavk'!D7*'predvideno št. postopkov'!D7</f>
        <v>0</v>
      </c>
      <c r="F7" s="183"/>
    </row>
    <row r="8" spans="1:6" ht="24.6" thickBot="1" x14ac:dyDescent="0.35">
      <c r="A8" s="30" t="s">
        <v>51</v>
      </c>
      <c r="B8" s="198">
        <f>'kalkulacija cen postavk'!B8*'predvideno št. postopkov'!B8</f>
        <v>0</v>
      </c>
      <c r="C8" s="200">
        <f>'kalkulacija cen postavk'!C8*'predvideno št. postopkov'!C8</f>
        <v>0</v>
      </c>
      <c r="D8" s="204">
        <f>'kalkulacija cen postavk'!D8*'predvideno št. postopkov'!D8</f>
        <v>0</v>
      </c>
      <c r="F8" s="183"/>
    </row>
    <row r="9" spans="1:6" ht="15" thickBot="1" x14ac:dyDescent="0.35">
      <c r="A9" s="29" t="s">
        <v>12</v>
      </c>
      <c r="B9" s="62"/>
      <c r="C9" s="200">
        <f>'kalkulacija cen postavk'!C9*'predvideno št. postopkov'!C9</f>
        <v>0</v>
      </c>
      <c r="D9" s="63"/>
      <c r="F9" s="183"/>
    </row>
    <row r="10" spans="1:6" ht="24.6" thickBot="1" x14ac:dyDescent="0.35">
      <c r="A10" s="31" t="s">
        <v>13</v>
      </c>
      <c r="B10" s="198">
        <f>'kalkulacija cen postavk'!B10*'predvideno št. postopkov'!B10</f>
        <v>0</v>
      </c>
      <c r="C10" s="64"/>
      <c r="D10" s="63"/>
      <c r="F10" s="183"/>
    </row>
    <row r="11" spans="1:6" ht="15" thickBot="1" x14ac:dyDescent="0.35">
      <c r="A11" s="29" t="s">
        <v>52</v>
      </c>
      <c r="B11" s="198">
        <f>'kalkulacija cen postavk'!B11*'predvideno št. postopkov'!B11</f>
        <v>0</v>
      </c>
      <c r="C11" s="36" t="s">
        <v>15</v>
      </c>
      <c r="D11" s="37" t="s">
        <v>16</v>
      </c>
      <c r="F11" s="183"/>
    </row>
    <row r="12" spans="1:6" x14ac:dyDescent="0.3">
      <c r="A12" s="254" t="s">
        <v>17</v>
      </c>
      <c r="B12" s="265" t="s">
        <v>18</v>
      </c>
      <c r="C12" s="267" t="s">
        <v>19</v>
      </c>
      <c r="D12" s="269" t="s">
        <v>20</v>
      </c>
      <c r="F12" s="183"/>
    </row>
    <row r="13" spans="1:6" x14ac:dyDescent="0.3">
      <c r="A13" s="255"/>
      <c r="B13" s="265"/>
      <c r="C13" s="267"/>
      <c r="D13" s="269"/>
    </row>
    <row r="14" spans="1:6" ht="15" thickBot="1" x14ac:dyDescent="0.35">
      <c r="A14" s="256"/>
      <c r="B14" s="266"/>
      <c r="C14" s="268"/>
      <c r="D14" s="270"/>
    </row>
    <row r="15" spans="1:6" ht="31.2" thickBot="1" x14ac:dyDescent="0.35">
      <c r="A15" s="6" t="s">
        <v>53</v>
      </c>
      <c r="B15" s="44"/>
      <c r="C15" s="9" t="s">
        <v>58</v>
      </c>
      <c r="D15" s="201">
        <f>SUM(B4:D8,C9,B10,B11)</f>
        <v>0</v>
      </c>
    </row>
    <row r="17" spans="1:4" x14ac:dyDescent="0.3">
      <c r="A17" s="251" t="s">
        <v>42</v>
      </c>
      <c r="B17" s="242"/>
      <c r="C17" s="242"/>
    </row>
    <row r="18" spans="1:4" ht="15" thickBot="1" x14ac:dyDescent="0.35">
      <c r="A18" s="15"/>
      <c r="B18" s="23"/>
      <c r="C18" s="23"/>
    </row>
    <row r="19" spans="1:4" ht="24.6" thickBot="1" x14ac:dyDescent="0.35">
      <c r="A19" s="7" t="s">
        <v>93</v>
      </c>
      <c r="B19" s="8" t="s">
        <v>92</v>
      </c>
      <c r="C19" s="7" t="s">
        <v>21</v>
      </c>
      <c r="D19" s="7" t="s">
        <v>22</v>
      </c>
    </row>
    <row r="20" spans="1:4" x14ac:dyDescent="0.3">
      <c r="A20" s="29" t="s">
        <v>23</v>
      </c>
      <c r="B20" s="197">
        <f>'kalkulacija cen postavk'!B20*'predvideno št. postopkov'!B20</f>
        <v>0</v>
      </c>
      <c r="C20" s="74">
        <f>'kalkulacija cen postavk'!C20*'predvideno št. postopkov'!C20</f>
        <v>0</v>
      </c>
      <c r="D20" s="40"/>
    </row>
    <row r="21" spans="1:4" ht="15" thickBot="1" x14ac:dyDescent="0.35">
      <c r="A21" s="30" t="s">
        <v>24</v>
      </c>
      <c r="B21" s="198">
        <f>'kalkulacija cen postavk'!B21*'predvideno št. postopkov'!B21</f>
        <v>0</v>
      </c>
      <c r="C21" s="75">
        <f>'kalkulacija cen postavk'!C21*'predvideno št. postopkov'!C21</f>
        <v>0</v>
      </c>
      <c r="D21" s="41"/>
    </row>
    <row r="22" spans="1:4" ht="15" thickBot="1" x14ac:dyDescent="0.35">
      <c r="A22" s="29" t="s">
        <v>25</v>
      </c>
      <c r="B22" s="198">
        <f>'kalkulacija cen postavk'!B22*'predvideno št. postopkov'!B22</f>
        <v>0</v>
      </c>
      <c r="C22" s="75">
        <f>'kalkulacija cen postavk'!C22*'predvideno št. postopkov'!C22</f>
        <v>0</v>
      </c>
      <c r="D22" s="76">
        <f>'kalkulacija cen postavk'!D22*'predvideno št. postopkov'!D22</f>
        <v>0</v>
      </c>
    </row>
    <row r="23" spans="1:4" ht="15" thickBot="1" x14ac:dyDescent="0.35">
      <c r="A23" s="29" t="s">
        <v>52</v>
      </c>
      <c r="B23" s="199">
        <f>'kalkulacija cen postavk'!B23*'predvideno št. postopkov'!B23</f>
        <v>0</v>
      </c>
      <c r="C23" s="77" t="s">
        <v>15</v>
      </c>
      <c r="D23" s="43"/>
    </row>
    <row r="24" spans="1:4" ht="28.2" customHeight="1" thickBot="1" x14ac:dyDescent="0.35">
      <c r="A24" s="10" t="s">
        <v>26</v>
      </c>
      <c r="B24" s="22"/>
      <c r="C24" s="11" t="s">
        <v>58</v>
      </c>
      <c r="D24" s="194">
        <f>SUM(B20:B23,C20,C21,C22,D22)</f>
        <v>0</v>
      </c>
    </row>
    <row r="26" spans="1:4" x14ac:dyDescent="0.3">
      <c r="A26" s="251" t="s">
        <v>40</v>
      </c>
      <c r="B26" s="242"/>
      <c r="C26" s="242"/>
    </row>
    <row r="27" spans="1:4" ht="15" thickBot="1" x14ac:dyDescent="0.35">
      <c r="A27" s="4"/>
      <c r="B27" s="4"/>
      <c r="C27" s="4"/>
      <c r="D27" s="4"/>
    </row>
    <row r="28" spans="1:4" ht="15" thickBot="1" x14ac:dyDescent="0.35">
      <c r="A28" s="47" t="s">
        <v>27</v>
      </c>
      <c r="B28" s="71">
        <f>'DOLOČITEV CEN'!B11*'predvideno št. postopkov'!B28</f>
        <v>0</v>
      </c>
      <c r="C28" s="51"/>
      <c r="D28" s="45"/>
    </row>
    <row r="29" spans="1:4" ht="15" thickBot="1" x14ac:dyDescent="0.35">
      <c r="A29" s="46" t="s">
        <v>97</v>
      </c>
      <c r="B29" s="127">
        <f>'DOLOČITEV CEN'!B12*'predvideno št. postopkov'!B29</f>
        <v>0</v>
      </c>
      <c r="C29" s="51"/>
      <c r="D29" s="45"/>
    </row>
    <row r="30" spans="1:4" ht="23.4" thickBot="1" x14ac:dyDescent="0.35">
      <c r="A30" s="46" t="s">
        <v>28</v>
      </c>
      <c r="B30" s="78" t="s">
        <v>29</v>
      </c>
      <c r="C30" s="50"/>
      <c r="D30" s="52"/>
    </row>
    <row r="31" spans="1:4" ht="15" thickBot="1" x14ac:dyDescent="0.35">
      <c r="A31" s="31" t="s">
        <v>30</v>
      </c>
      <c r="B31" s="195">
        <f>'DOLOČITEV CEN'!B5*2*168</f>
        <v>0</v>
      </c>
      <c r="C31" s="79" t="s">
        <v>15</v>
      </c>
      <c r="D31" s="80" t="s">
        <v>16</v>
      </c>
    </row>
    <row r="32" spans="1:4" ht="15" thickBot="1" x14ac:dyDescent="0.35">
      <c r="A32" s="31" t="s">
        <v>31</v>
      </c>
      <c r="B32" s="195">
        <f>'DOLOČITEV CEN'!B5*1*120</f>
        <v>0</v>
      </c>
      <c r="C32" s="36" t="s">
        <v>15</v>
      </c>
      <c r="D32" s="37" t="s">
        <v>16</v>
      </c>
    </row>
    <row r="33" spans="1:4" ht="15" thickBot="1" x14ac:dyDescent="0.35">
      <c r="A33" s="31" t="s">
        <v>32</v>
      </c>
      <c r="B33" s="196">
        <f>'DOLOČITEV CEN'!B6*1*40</f>
        <v>0</v>
      </c>
      <c r="C33" s="77" t="s">
        <v>15</v>
      </c>
      <c r="D33" s="81" t="s">
        <v>16</v>
      </c>
    </row>
    <row r="34" spans="1:4" ht="15" thickBot="1" x14ac:dyDescent="0.35">
      <c r="A34" s="13"/>
      <c r="C34" s="11" t="s">
        <v>58</v>
      </c>
      <c r="D34" s="194">
        <f>SUM(B28,B29,B31,B32,B33)</f>
        <v>0</v>
      </c>
    </row>
    <row r="35" spans="1:4" x14ac:dyDescent="0.3">
      <c r="A35" s="13"/>
    </row>
    <row r="36" spans="1:4" x14ac:dyDescent="0.3">
      <c r="A36" s="65" t="s">
        <v>41</v>
      </c>
      <c r="B36" s="22"/>
      <c r="C36" s="22"/>
    </row>
    <row r="37" spans="1:4" ht="15" thickBot="1" x14ac:dyDescent="0.35">
      <c r="A37" s="20"/>
      <c r="B37" s="21"/>
      <c r="C37" s="22"/>
    </row>
    <row r="38" spans="1:4" ht="15" thickBot="1" x14ac:dyDescent="0.35">
      <c r="A38" s="14" t="s">
        <v>33</v>
      </c>
      <c r="B38" s="82" t="s">
        <v>34</v>
      </c>
      <c r="C38" s="16"/>
      <c r="D38" s="17"/>
    </row>
    <row r="39" spans="1:4" ht="15" thickBot="1" x14ac:dyDescent="0.35">
      <c r="A39" s="5" t="s">
        <v>35</v>
      </c>
      <c r="B39" s="83" t="s">
        <v>36</v>
      </c>
      <c r="C39" s="16"/>
      <c r="D39" s="17"/>
    </row>
    <row r="40" spans="1:4" ht="57.6" thickBot="1" x14ac:dyDescent="0.35">
      <c r="A40" s="5" t="s">
        <v>37</v>
      </c>
      <c r="B40" s="84" t="s">
        <v>38</v>
      </c>
      <c r="C40" s="16"/>
      <c r="D40" s="17"/>
    </row>
    <row r="41" spans="1:4" x14ac:dyDescent="0.3">
      <c r="A41" s="252" t="s">
        <v>39</v>
      </c>
      <c r="B41" s="264"/>
      <c r="C41" s="253"/>
      <c r="D41" s="253"/>
    </row>
    <row r="44" spans="1:4" ht="15" thickBot="1" x14ac:dyDescent="0.35">
      <c r="A44" s="65" t="s">
        <v>100</v>
      </c>
    </row>
    <row r="45" spans="1:4" x14ac:dyDescent="0.3">
      <c r="A45" s="67" t="s">
        <v>59</v>
      </c>
      <c r="B45" s="191">
        <f>D15</f>
        <v>0</v>
      </c>
    </row>
    <row r="46" spans="1:4" x14ac:dyDescent="0.3">
      <c r="A46" s="68" t="s">
        <v>60</v>
      </c>
      <c r="B46" s="192">
        <f>D24</f>
        <v>0</v>
      </c>
    </row>
    <row r="47" spans="1:4" ht="43.8" thickBot="1" x14ac:dyDescent="0.35">
      <c r="A47" s="69" t="s">
        <v>61</v>
      </c>
      <c r="B47" s="193">
        <f>D34</f>
        <v>0</v>
      </c>
    </row>
    <row r="48" spans="1:4" ht="15" thickBot="1" x14ac:dyDescent="0.35">
      <c r="A48" s="66" t="s">
        <v>117</v>
      </c>
      <c r="B48" s="70">
        <f>SUM(B45:B47)</f>
        <v>0</v>
      </c>
    </row>
  </sheetData>
  <sheetProtection algorithmName="SHA-512" hashValue="VJFPw+V7qK3gaGWDHmSBoGniNZHqZAbDV8fttxCwlnKeJ87nCFBz3Y61zVa7WZQjJpsV5v/ja4kIb3RdOPRmnA==" saltValue="VCwR5yn7pTifD71EpYRotA==" spinCount="100000" sheet="1" objects="1" scenarios="1"/>
  <mergeCells count="8">
    <mergeCell ref="A26:C26"/>
    <mergeCell ref="A41:D41"/>
    <mergeCell ref="A1:C1"/>
    <mergeCell ref="A12:A14"/>
    <mergeCell ref="B12:B14"/>
    <mergeCell ref="C12:C14"/>
    <mergeCell ref="D12:D14"/>
    <mergeCell ref="A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DOLOČITEV CEN</vt:lpstr>
      <vt:lpstr>PREDRAČUN</vt:lpstr>
      <vt:lpstr>predvideno št. postopkov</vt:lpstr>
      <vt:lpstr>kalkulacija cen postavk</vt:lpstr>
      <vt:lpstr>kalkulacija skupne končne cene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Minič, Denis</dc:creator>
  <cp:lastModifiedBy>Minič, Denis</cp:lastModifiedBy>
  <cp:lastPrinted>2022-05-10T09:02:17Z</cp:lastPrinted>
  <dcterms:created xsi:type="dcterms:W3CDTF">2022-05-06T07:01:22Z</dcterms:created>
  <dcterms:modified xsi:type="dcterms:W3CDTF">2022-06-01T12:01:24Z</dcterms:modified>
</cp:coreProperties>
</file>